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7946760-113E-4B43-B3BB-06E6C40B3E46}" xr6:coauthVersionLast="37" xr6:coauthVersionMax="37" xr10:uidLastSave="{00000000-0000-0000-0000-000000000000}"/>
  <bookViews>
    <workbookView xWindow="0" yWindow="0" windowWidth="3588" windowHeight="7824" activeTab="7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state="hidden" r:id="rId5"/>
    <sheet name="Račun financiranja po izvorima" sheetId="9" state="hidden" r:id="rId6"/>
    <sheet name="Posebni dio" sheetId="12" state="hidden" r:id="rId7"/>
    <sheet name="Posebni dio." sheetId="15" r:id="rId8"/>
    <sheet name="List4" sheetId="14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8" hidden="1">List4!$A$1:$A$152</definedName>
    <definedName name="_xlnm._FilterDatabase" localSheetId="6" hidden="1">'Posebni dio'!$A$6:$A$159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0" l="1"/>
  <c r="I13" i="10"/>
  <c r="I12" i="10"/>
  <c r="I8" i="10"/>
  <c r="I10" i="10"/>
  <c r="I9" i="10"/>
  <c r="D6" i="15"/>
  <c r="D7" i="15"/>
  <c r="H7" i="15" s="1"/>
  <c r="D16" i="15"/>
  <c r="D55" i="15"/>
  <c r="D56" i="15"/>
  <c r="E57" i="15"/>
  <c r="F57" i="15" s="1"/>
  <c r="A59" i="15"/>
  <c r="A58" i="15"/>
  <c r="A57" i="15"/>
  <c r="D41" i="15"/>
  <c r="D17" i="15"/>
  <c r="D9" i="15"/>
  <c r="D10" i="5"/>
  <c r="F35" i="3"/>
  <c r="F32" i="3"/>
  <c r="F30" i="3"/>
  <c r="F29" i="3"/>
  <c r="F28" i="3" l="1"/>
  <c r="F34" i="3"/>
  <c r="F19" i="3"/>
  <c r="F11" i="3"/>
  <c r="F16" i="3"/>
  <c r="D11" i="8"/>
  <c r="D32" i="8"/>
  <c r="D30" i="8"/>
  <c r="D28" i="8"/>
  <c r="E34" i="15" l="1"/>
  <c r="F35" i="15"/>
  <c r="F34" i="15" s="1"/>
  <c r="E12" i="8"/>
  <c r="F40" i="8"/>
  <c r="E40" i="8"/>
  <c r="G30" i="3"/>
  <c r="G16" i="3"/>
  <c r="H16" i="3" s="1"/>
  <c r="G12" i="3"/>
  <c r="H12" i="3"/>
  <c r="G14" i="3"/>
  <c r="H14" i="3"/>
  <c r="G17" i="3"/>
  <c r="H17" i="3"/>
  <c r="G18" i="3"/>
  <c r="H18" i="3"/>
  <c r="J9" i="10"/>
  <c r="K9" i="10" s="1"/>
  <c r="J10" i="10"/>
  <c r="J13" i="10"/>
  <c r="J12" i="10"/>
  <c r="C26" i="8"/>
  <c r="C27" i="8"/>
  <c r="C29" i="8"/>
  <c r="C28" i="8"/>
  <c r="B11" i="8"/>
  <c r="B18" i="8"/>
  <c r="C18" i="8"/>
  <c r="C17" i="8"/>
  <c r="B17" i="8"/>
  <c r="B16" i="8"/>
  <c r="B14" i="8"/>
  <c r="B13" i="8"/>
  <c r="B12" i="8"/>
  <c r="E29" i="8"/>
  <c r="F29" i="8"/>
  <c r="E31" i="8"/>
  <c r="F31" i="8"/>
  <c r="D31" i="8"/>
  <c r="D29" i="8"/>
  <c r="E34" i="3"/>
  <c r="E35" i="3" s="1"/>
  <c r="E33" i="3"/>
  <c r="E32" i="3"/>
  <c r="E31" i="3"/>
  <c r="E30" i="3"/>
  <c r="E29" i="3"/>
  <c r="E28" i="3" s="1"/>
  <c r="D35" i="3"/>
  <c r="D34" i="3" s="1"/>
  <c r="D33" i="3"/>
  <c r="D28" i="3" s="1"/>
  <c r="D32" i="3"/>
  <c r="D31" i="3"/>
  <c r="D30" i="3"/>
  <c r="D29" i="3"/>
  <c r="E15" i="3"/>
  <c r="E14" i="3"/>
  <c r="E12" i="3"/>
  <c r="J8" i="10" l="1"/>
  <c r="H11" i="3"/>
  <c r="G11" i="3"/>
  <c r="G19" i="3" s="1"/>
  <c r="C11" i="8"/>
  <c r="H19" i="3" l="1"/>
  <c r="D17" i="3" l="1"/>
  <c r="D16" i="3"/>
  <c r="D15" i="3"/>
  <c r="D14" i="3"/>
  <c r="D13" i="3"/>
  <c r="D12" i="3"/>
  <c r="F11" i="10"/>
  <c r="F8" i="10"/>
  <c r="F14" i="10" s="1"/>
  <c r="H9" i="10"/>
  <c r="H8" i="10" s="1"/>
  <c r="H12" i="10" l="1"/>
  <c r="H11" i="10" s="1"/>
  <c r="E19" i="3"/>
  <c r="D18" i="3"/>
  <c r="B10" i="5" l="1"/>
  <c r="E14" i="15" l="1"/>
  <c r="F14" i="15" s="1"/>
  <c r="E17" i="15"/>
  <c r="F17" i="15"/>
  <c r="E18" i="15"/>
  <c r="F18" i="15"/>
  <c r="E32" i="15"/>
  <c r="F31" i="15"/>
  <c r="E28" i="15"/>
  <c r="F28" i="15"/>
  <c r="E30" i="15"/>
  <c r="F30" i="15"/>
  <c r="E36" i="15"/>
  <c r="E39" i="15" s="1"/>
  <c r="E37" i="15" s="1"/>
  <c r="F36" i="15"/>
  <c r="F39" i="15"/>
  <c r="F37" i="15" s="1"/>
  <c r="E42" i="15"/>
  <c r="F42" i="15"/>
  <c r="E43" i="15"/>
  <c r="F43" i="15"/>
  <c r="E45" i="15"/>
  <c r="F45" i="15"/>
  <c r="E46" i="15"/>
  <c r="F46" i="15"/>
  <c r="E48" i="15"/>
  <c r="E49" i="15" s="1"/>
  <c r="F49" i="15"/>
  <c r="E50" i="15"/>
  <c r="F50" i="15"/>
  <c r="E60" i="15"/>
  <c r="E61" i="15" s="1"/>
  <c r="F60" i="15"/>
  <c r="F55" i="15" s="1"/>
  <c r="F61" i="15"/>
  <c r="D64" i="15"/>
  <c r="E64" i="15" s="1"/>
  <c r="F64" i="15" s="1"/>
  <c r="D63" i="15"/>
  <c r="E63" i="15" s="1"/>
  <c r="F63" i="15" s="1"/>
  <c r="D62" i="15"/>
  <c r="E62" i="15" s="1"/>
  <c r="F62" i="15" s="1"/>
  <c r="D60" i="15"/>
  <c r="D50" i="15"/>
  <c r="D48" i="15"/>
  <c r="D49" i="15" s="1"/>
  <c r="D46" i="15"/>
  <c r="D44" i="15"/>
  <c r="D40" i="15" s="1"/>
  <c r="D36" i="15"/>
  <c r="D39" i="15" s="1"/>
  <c r="D37" i="15" s="1"/>
  <c r="D33" i="15"/>
  <c r="D31" i="15"/>
  <c r="D28" i="15"/>
  <c r="D27" i="15" s="1"/>
  <c r="D25" i="15"/>
  <c r="D24" i="15"/>
  <c r="E24" i="15" s="1"/>
  <c r="F24" i="15" s="1"/>
  <c r="D23" i="15"/>
  <c r="D15" i="15"/>
  <c r="D13" i="15" s="1"/>
  <c r="F44" i="15" l="1"/>
  <c r="F32" i="8" s="1"/>
  <c r="E25" i="15"/>
  <c r="F25" i="15" s="1"/>
  <c r="D39" i="8"/>
  <c r="D22" i="15"/>
  <c r="D34" i="8" s="1"/>
  <c r="E44" i="15"/>
  <c r="E32" i="8" s="1"/>
  <c r="D12" i="15"/>
  <c r="E12" i="15" s="1"/>
  <c r="F12" i="15" s="1"/>
  <c r="D33" i="8"/>
  <c r="F41" i="15"/>
  <c r="F40" i="15" s="1"/>
  <c r="E41" i="15"/>
  <c r="E40" i="15" s="1"/>
  <c r="E27" i="15"/>
  <c r="E26" i="15" s="1"/>
  <c r="D26" i="15"/>
  <c r="E13" i="15"/>
  <c r="D61" i="15"/>
  <c r="E15" i="15"/>
  <c r="F15" i="15" s="1"/>
  <c r="F32" i="15"/>
  <c r="F33" i="15"/>
  <c r="E33" i="15"/>
  <c r="E55" i="15"/>
  <c r="E22" i="15"/>
  <c r="E23" i="15"/>
  <c r="F13" i="15" l="1"/>
  <c r="F33" i="8" s="1"/>
  <c r="E33" i="8"/>
  <c r="F22" i="15"/>
  <c r="F34" i="8" s="1"/>
  <c r="E34" i="8"/>
  <c r="D38" i="8"/>
  <c r="D26" i="8" s="1"/>
  <c r="E39" i="8"/>
  <c r="E38" i="8" s="1"/>
  <c r="F38" i="8" s="1"/>
  <c r="F27" i="15"/>
  <c r="E28" i="8"/>
  <c r="E16" i="15"/>
  <c r="F16" i="15" s="1"/>
  <c r="F28" i="8" l="1"/>
  <c r="F26" i="15"/>
  <c r="E9" i="15"/>
  <c r="F9" i="15"/>
  <c r="F8" i="15" l="1"/>
  <c r="F30" i="8"/>
  <c r="E8" i="15"/>
  <c r="E7" i="15" s="1"/>
  <c r="E3" i="15" s="1"/>
  <c r="E4" i="15" s="1"/>
  <c r="E5" i="15" s="1"/>
  <c r="E30" i="8"/>
  <c r="E6" i="15"/>
  <c r="D5" i="15"/>
  <c r="D4" i="15" s="1"/>
  <c r="D3" i="15" s="1"/>
  <c r="F39" i="8"/>
  <c r="D18" i="8"/>
  <c r="D17" i="8"/>
  <c r="G35" i="3"/>
  <c r="G34" i="3" s="1"/>
  <c r="F17" i="3"/>
  <c r="K10" i="10"/>
  <c r="F7" i="15" l="1"/>
  <c r="K13" i="10"/>
  <c r="J11" i="10"/>
  <c r="D103" i="12"/>
  <c r="D105" i="12"/>
  <c r="F3" i="15" l="1"/>
  <c r="F4" i="15" s="1"/>
  <c r="F5" i="15" s="1"/>
  <c r="F6" i="15"/>
  <c r="K12" i="10"/>
  <c r="K11" i="10" s="1"/>
  <c r="C11" i="12" l="1"/>
  <c r="F158" i="12"/>
  <c r="E158" i="12"/>
  <c r="E157" i="12"/>
  <c r="F157" i="12" s="1"/>
  <c r="E156" i="12"/>
  <c r="F156" i="12" s="1"/>
  <c r="F155" i="12" s="1"/>
  <c r="E155" i="12"/>
  <c r="F151" i="12"/>
  <c r="E151" i="12"/>
  <c r="F149" i="12"/>
  <c r="E149" i="12"/>
  <c r="F147" i="12"/>
  <c r="E147" i="12"/>
  <c r="F142" i="12"/>
  <c r="E142" i="12"/>
  <c r="F139" i="12"/>
  <c r="F140" i="12" s="1"/>
  <c r="E139" i="12"/>
  <c r="E140" i="12" s="1"/>
  <c r="F130" i="12"/>
  <c r="E130" i="12"/>
  <c r="F129" i="12"/>
  <c r="E129" i="12"/>
  <c r="F121" i="12"/>
  <c r="E121" i="12"/>
  <c r="F120" i="12"/>
  <c r="E120" i="12"/>
  <c r="F119" i="12"/>
  <c r="E119" i="12"/>
  <c r="F117" i="12"/>
  <c r="E117" i="12"/>
  <c r="F112" i="12"/>
  <c r="E112" i="12"/>
  <c r="F110" i="12"/>
  <c r="F111" i="12" s="1"/>
  <c r="E110" i="12"/>
  <c r="E111" i="12" s="1"/>
  <c r="F96" i="12"/>
  <c r="E96" i="12"/>
  <c r="F88" i="12"/>
  <c r="F87" i="12" s="1"/>
  <c r="F86" i="12" s="1"/>
  <c r="E88" i="12"/>
  <c r="E87" i="12" s="1"/>
  <c r="E86" i="12" s="1"/>
  <c r="F78" i="12"/>
  <c r="E78" i="12"/>
  <c r="F71" i="12"/>
  <c r="E71" i="12"/>
  <c r="F65" i="12"/>
  <c r="E65" i="12"/>
  <c r="E64" i="12" s="1"/>
  <c r="F64" i="12"/>
  <c r="F50" i="12"/>
  <c r="F49" i="12" s="1"/>
  <c r="F48" i="12" s="1"/>
  <c r="E50" i="12"/>
  <c r="E49" i="12" s="1"/>
  <c r="E48" i="12" s="1"/>
  <c r="F13" i="12"/>
  <c r="E13" i="12"/>
  <c r="F12" i="12"/>
  <c r="E12" i="12"/>
  <c r="D160" i="12"/>
  <c r="D161" i="12"/>
  <c r="A162" i="12"/>
  <c r="K161" i="12"/>
  <c r="D155" i="12"/>
  <c r="D142" i="12"/>
  <c r="D151" i="12"/>
  <c r="D149" i="12"/>
  <c r="D147" i="12"/>
  <c r="D140" i="12"/>
  <c r="D139" i="12"/>
  <c r="D130" i="12"/>
  <c r="D129" i="12"/>
  <c r="D121" i="12"/>
  <c r="D120" i="12"/>
  <c r="D119" i="12"/>
  <c r="D117" i="12"/>
  <c r="D112" i="12"/>
  <c r="D110" i="12"/>
  <c r="D111" i="12" s="1"/>
  <c r="D96" i="12"/>
  <c r="D88" i="12"/>
  <c r="D87" i="12" s="1"/>
  <c r="D86" i="12" s="1"/>
  <c r="D78" i="12"/>
  <c r="G70" i="12" s="1"/>
  <c r="G75" i="12" s="1"/>
  <c r="D71" i="12"/>
  <c r="D65" i="12"/>
  <c r="D64" i="12" s="1"/>
  <c r="D50" i="12"/>
  <c r="D49" i="12" s="1"/>
  <c r="D48" i="12" s="1"/>
  <c r="D12" i="12"/>
  <c r="D13" i="12"/>
  <c r="D62" i="12" l="1"/>
  <c r="D10" i="12"/>
  <c r="D9" i="12" s="1"/>
  <c r="D8" i="12" s="1"/>
  <c r="E62" i="12"/>
  <c r="F62" i="12"/>
  <c r="E10" i="12" l="1"/>
  <c r="F10" i="12" s="1"/>
  <c r="F9" i="12" s="1"/>
  <c r="F8" i="12" s="1"/>
  <c r="E9" i="12" l="1"/>
  <c r="E8" i="12" s="1"/>
  <c r="D11" i="12"/>
  <c r="E11" i="12" s="1"/>
  <c r="F11" i="12" s="1"/>
  <c r="D156" i="12" l="1"/>
  <c r="D157" i="12"/>
  <c r="D158" i="12"/>
  <c r="C158" i="12" l="1"/>
  <c r="C157" i="12"/>
  <c r="C156" i="12"/>
  <c r="C155" i="12"/>
  <c r="C149" i="12"/>
  <c r="C151" i="12" s="1"/>
  <c r="C147" i="12"/>
  <c r="C144" i="12"/>
  <c r="C142" i="12"/>
  <c r="C138" i="12"/>
  <c r="C140" i="12" s="1"/>
  <c r="C129" i="12"/>
  <c r="C130" i="12" s="1"/>
  <c r="C127" i="12"/>
  <c r="C121" i="12"/>
  <c r="C120" i="12"/>
  <c r="C119" i="12"/>
  <c r="C112" i="12"/>
  <c r="C110" i="12"/>
  <c r="C111" i="12" s="1"/>
  <c r="C96" i="12"/>
  <c r="C88" i="12"/>
  <c r="C87" i="12"/>
  <c r="C86" i="12"/>
  <c r="C79" i="12"/>
  <c r="C78" i="12"/>
  <c r="C70" i="12"/>
  <c r="C71" i="12" s="1"/>
  <c r="C64" i="12"/>
  <c r="C65" i="12" s="1"/>
  <c r="C63" i="12"/>
  <c r="C62" i="12"/>
  <c r="C59" i="12"/>
  <c r="C50" i="12"/>
  <c r="C48" i="12"/>
  <c r="C49" i="12" s="1"/>
  <c r="C14" i="12"/>
  <c r="C12" i="12"/>
  <c r="C13" i="12" s="1"/>
  <c r="C9" i="12"/>
  <c r="C8" i="12" s="1"/>
  <c r="C38" i="8"/>
  <c r="C33" i="8"/>
  <c r="C30" i="8"/>
  <c r="E18" i="8"/>
  <c r="F18" i="8" s="1"/>
  <c r="E15" i="8"/>
  <c r="F15" i="8" s="1"/>
  <c r="F12" i="8"/>
  <c r="E14" i="8"/>
  <c r="F14" i="8" s="1"/>
  <c r="E16" i="8"/>
  <c r="F16" i="8" s="1"/>
  <c r="B28" i="8"/>
  <c r="B30" i="8"/>
  <c r="B39" i="8"/>
  <c r="B34" i="8"/>
  <c r="B33" i="8"/>
  <c r="B32" i="8"/>
  <c r="B31" i="8"/>
  <c r="E17" i="8"/>
  <c r="F17" i="8" s="1"/>
  <c r="H30" i="3"/>
  <c r="B27" i="8" l="1"/>
  <c r="E13" i="8"/>
  <c r="F13" i="8" s="1"/>
  <c r="F11" i="8"/>
  <c r="C10" i="12"/>
  <c r="C150" i="12"/>
  <c r="C139" i="12"/>
  <c r="E11" i="8"/>
  <c r="B12" i="5" l="1"/>
  <c r="G14" i="10"/>
  <c r="H34" i="3" l="1"/>
  <c r="H35" i="3" s="1"/>
  <c r="H36" i="3"/>
  <c r="B38" i="8" l="1"/>
  <c r="B26" i="8" s="1"/>
  <c r="D37" i="3" l="1"/>
  <c r="A10" i="3"/>
  <c r="E37" i="3"/>
  <c r="D11" i="3"/>
  <c r="D19" i="3" s="1"/>
  <c r="C11" i="5" l="1"/>
  <c r="C12" i="5" s="1"/>
  <c r="D11" i="5" l="1"/>
  <c r="D12" i="5" s="1"/>
  <c r="I14" i="10"/>
  <c r="F14" i="3" l="1"/>
  <c r="F12" i="3" l="1"/>
  <c r="F37" i="3" l="1"/>
  <c r="G29" i="3"/>
  <c r="G28" i="3" s="1"/>
  <c r="H28" i="3" l="1"/>
  <c r="G37" i="3"/>
  <c r="E10" i="5" s="1"/>
  <c r="H29" i="3"/>
  <c r="F10" i="5" l="1"/>
  <c r="E11" i="5"/>
  <c r="H37" i="3"/>
  <c r="E12" i="5" l="1"/>
  <c r="F12" i="5" s="1"/>
  <c r="F11" i="5"/>
  <c r="E11" i="3"/>
  <c r="K8" i="10"/>
  <c r="E26" i="8"/>
  <c r="F26" i="8" s="1"/>
</calcChain>
</file>

<file path=xl/sharedStrings.xml><?xml version="1.0" encoding="utf-8"?>
<sst xmlns="http://schemas.openxmlformats.org/spreadsheetml/2006/main" count="532" uniqueCount="210">
  <si>
    <t>PRIHODI UKUPNO</t>
  </si>
  <si>
    <t>RASHODI UKUPNO</t>
  </si>
  <si>
    <t xml:space="preserve">A. RAČUN PRIHODA I RASHODA </t>
  </si>
  <si>
    <t>Razred</t>
  </si>
  <si>
    <t>Skupina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</si>
  <si>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</si>
  <si>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</si>
  <si>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</si>
  <si>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</si>
  <si>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</si>
  <si>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</si>
  <si>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</si>
  <si>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</si>
  <si>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</si>
  <si>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</si>
  <si>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</si>
  <si>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</si>
  <si>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</si>
  <si>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</si>
  <si>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Projekcija 
za 2025.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</si>
  <si>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</si>
  <si>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</si>
  <si>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</si>
  <si>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</si>
  <si>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</si>
  <si>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</si>
  <si>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</si>
  <si>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</si>
  <si>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</si>
  <si>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</si>
  <si>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</si>
  <si>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</si>
  <si>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</si>
  <si>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</si>
  <si>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</si>
  <si>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</si>
  <si>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</si>
  <si>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</si>
  <si>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</si>
  <si>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</si>
  <si>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</si>
  <si>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</si>
  <si>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</si>
  <si>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</si>
  <si>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</si>
  <si>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</si>
  <si>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</si>
  <si>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</si>
  <si>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</si>
  <si>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</si>
  <si>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</si>
  <si>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6 Prihodi poslovanja</t>
  </si>
  <si>
    <t>63 Pomoći iz inozemstva (darovnice) i od subjekata unutar opće države</t>
  </si>
  <si>
    <t>64 Prihodi od imovine</t>
  </si>
  <si>
    <t>65 Prihodi od upravnih administrativnih pristojbi, pristojbi po posebnim propisima i naknada</t>
  </si>
  <si>
    <t>66 Prihodi od prodaje proizvoda i robe te pruženih usluga i prihodi od donacija te povrati po protestiranim jamstvima</t>
  </si>
  <si>
    <t>7 Prihodi od prodaje nefinancijske imovine</t>
  </si>
  <si>
    <t>72 Prihodi od prodaje proizvedene dugotrajne imovine</t>
  </si>
  <si>
    <t xml:space="preserve"> 67 Prihodi iz nadležnog proračuna i od HZZO-a temeljem ugovornih obveza</t>
  </si>
  <si>
    <t>Financijski rashodi</t>
  </si>
  <si>
    <t>31 Rashodi za zaposlene</t>
  </si>
  <si>
    <t>32 Materijalni rashodi</t>
  </si>
  <si>
    <t>34 Financijski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</si>
  <si>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</si>
  <si>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</si>
  <si>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</si>
  <si>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IZVOR</t>
  </si>
  <si>
    <t>11 Opći prihodi i primici</t>
  </si>
  <si>
    <t>8054 DECENTRALIZIRANE FUNKCIJE- MINIMALNI FINANCIJSKI STANDARD</t>
  </si>
  <si>
    <t>A805401 MATERIJALNI I FINANCIJSKI RASHODI</t>
  </si>
  <si>
    <t>Izvor: 31 Potpore za decentralizirane izdatke</t>
  </si>
  <si>
    <t>T805404 REDOVNA DJELATNOST OSNOVNOG OBRAZOVANJA</t>
  </si>
  <si>
    <t>Izvor: 49 Pomoći iz državnog proračuna za plaće te ostale rashode za zaposlene</t>
  </si>
  <si>
    <t>8055 DECENTRALIZIRANE FUNKCIJE - IZNAD MINIMALNOG FINANCIJSKOG STANDARDA</t>
  </si>
  <si>
    <t>A805502 OSTALI PROJEKTI U OSNOVNOM ŠKOLSTVU</t>
  </si>
  <si>
    <t>Izvor: 11 Opći prihodi i primici</t>
  </si>
  <si>
    <t>Izvor: 25 Vlastiti prihodi proračunskih korisnika</t>
  </si>
  <si>
    <t>Izvor: 29 Višak / manjak prihoda proračunskih korisnika</t>
  </si>
  <si>
    <t>Izvor: 55 Donacije i ostali namjenski prihodi proračunskih korisnika</t>
  </si>
  <si>
    <t>A805506 PRODUŽENI BORAVAK</t>
  </si>
  <si>
    <t>A805521 TEKUĆE I INVESTICIJSKO ODRŽAVANJE IZNAD MINIMALNOG STANDARDA</t>
  </si>
  <si>
    <t>Izvor: 22 Višak/manjak prihoda</t>
  </si>
  <si>
    <t>A805523 STRUČNO RAZVOJNE SLUŽBE</t>
  </si>
  <si>
    <t>A805536 ASISTENT U NASTAVI</t>
  </si>
  <si>
    <t>Izvor: 44 EU fondovi-pomoći</t>
  </si>
  <si>
    <t>A805539 NABAVA ŠKOLSKIH UDŽBENIKA</t>
  </si>
  <si>
    <t>A805540 SHEMA ŠKOLSKOG VOĆA</t>
  </si>
  <si>
    <t>Izvor: 42 Namjenske tekuće pomoći</t>
  </si>
  <si>
    <t>A805543 PREHRANA ZA UČENIKE U OSNOVNIM ŠKOLAMA</t>
  </si>
  <si>
    <t>8056 KAPITALNO ULAGANJE U ŠKOLSTVO - MINIMALNI FINANCIJSKI STANDARD</t>
  </si>
  <si>
    <t>K805602 ŠKOLSKA OPREMA</t>
  </si>
  <si>
    <t>OSNOVNE ŠKOLE MARINA GETALDIĆA</t>
  </si>
  <si>
    <t>Naknade građanima</t>
  </si>
  <si>
    <t>BROJČANA OZNAKA I NAZIV</t>
  </si>
  <si>
    <t>09 OBRAZOVANJE</t>
  </si>
  <si>
    <t>091 Predškolsko I osnovno obrazovanje</t>
  </si>
  <si>
    <t>Projekcija proračuna
za 2027.</t>
  </si>
  <si>
    <t>Plan za 2025.</t>
  </si>
  <si>
    <t>Projekcija 
za 2027.</t>
  </si>
  <si>
    <t>PRIJEDLOG FINANCIJSKOG PLANA OSNOVNE ŠKOLE MARINA GETALDIĆA 
ZA 2025. I PROJEKCIJA ZA 2026. I 2027. GODINU</t>
  </si>
  <si>
    <t>Oznaka</t>
  </si>
  <si>
    <t>Rebalans proračuna 2024. (1.)</t>
  </si>
  <si>
    <t>SVEUKUPNO</t>
  </si>
  <si>
    <t>Razdjel: 008 UPRAVNI ODJEL ZA OBRAZOVANJE, ŠPORT, SOCIJALNU SKRB I CIVILNO DRUŠTVO</t>
  </si>
  <si>
    <t>11919 OŠ MARINA GETALDIĆA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</si>
  <si>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</si>
  <si>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</si>
  <si>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</si>
  <si>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</si>
  <si>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</si>
  <si>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</si>
  <si>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</si>
  <si>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</si>
  <si>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</si>
  <si>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</si>
  <si>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32231 Električna energija</t>
  </si>
  <si>
    <t>32233 Plin</t>
  </si>
  <si>
    <t>32241 Materijal i dijelovi za tekuće i inveticijsko održavanje građevinskih objekata</t>
  </si>
  <si>
    <t>32242 Materijal i dijelovi za tekuće i investicijsko održavanje postrojenja i opreme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</si>
  <si>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</si>
  <si>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</si>
  <si>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</si>
  <si>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</si>
  <si>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32319 Ostale usluge za komunikaciju i prijevoz</t>
  </si>
  <si>
    <t>32321 Usluge tekućeg i investicijskog održavanja građevinskih objekata</t>
  </si>
  <si>
    <t>32322 Usluge tekućeg i investicijskog održavanja postrojenja i opreme</t>
  </si>
  <si>
    <t>32339 Ostale usluge promidžbe i informiranja</t>
  </si>
  <si>
    <t>32341 Opskrba vodom</t>
  </si>
  <si>
    <t>32342 Iznošenje i odvoz smeća</t>
  </si>
  <si>
    <t>32343 Deratizacija i dezinsekcija</t>
  </si>
  <si>
    <t>32349 Ostale komunalne usluge</t>
  </si>
  <si>
    <t>32361 Obvezni i preventivni zdravstveni pregledi zaposlenika</t>
  </si>
  <si>
    <t>32381 Usluge ažuriranja računalnih baza</t>
  </si>
  <si>
    <t>32391 Grafičke i tiskarske usluge, usluge kopiranja i uvezivanja i slično</t>
  </si>
  <si>
    <t>32393 Uređenje prostora</t>
  </si>
  <si>
    <t>32396 Usluge čuvanja imovine i osoba</t>
  </si>
  <si>
    <t>32922 Premije osiguranja ostale imovine</t>
  </si>
  <si>
    <t>32931 Reprezentacija</t>
  </si>
  <si>
    <t>32941 Tuzemne članarine</t>
  </si>
  <si>
    <t>32959 Ostale pristojbe i naknade</t>
  </si>
  <si>
    <t>32999 Ostali nespomenuti rashodi poslovanja</t>
  </si>
  <si>
    <t>34312 Usluge platnog prometa</t>
  </si>
  <si>
    <t>31111 Plaće za zaposlene</t>
  </si>
  <si>
    <t>31212 Nagrade</t>
  </si>
  <si>
    <t>31213 Darovi</t>
  </si>
  <si>
    <t>31214 Otpremnine</t>
  </si>
  <si>
    <t>31215 Naknade za bolest, invalidnost i smrtni slučaj</t>
  </si>
  <si>
    <t>31216 Regres za godišnji odmor</t>
  </si>
  <si>
    <t>31219 Ostali nenavedeni rashodi za zaposlene</t>
  </si>
  <si>
    <t>31321 Doprinosi za obvezno zdravstveno osiguranje</t>
  </si>
  <si>
    <t>32121 Naknade za prijevoz na posao i s posla</t>
  </si>
  <si>
    <t>32955 Novčana naknada poslodavca zbog nezapošljavanja osoba s invaliditetom</t>
  </si>
  <si>
    <t>32112 Dnevnice za službeni put u inozemstvu</t>
  </si>
  <si>
    <t>32116 Naknade za prijevoz na službenom putu u inozemstvu</t>
  </si>
  <si>
    <t>38 Ostali rashodi</t>
  </si>
  <si>
    <t>38129 Ostale tekuće donacije u naravi</t>
  </si>
  <si>
    <t>42411 Knjige u knjižnici</t>
  </si>
  <si>
    <t>42212 Uredski namještaj</t>
  </si>
  <si>
    <t>37224 Prehrana</t>
  </si>
  <si>
    <t>32224 Namirnice</t>
  </si>
  <si>
    <t>PLAN 2024.</t>
  </si>
  <si>
    <t>Ostvarenje 2023. (2.)</t>
  </si>
  <si>
    <t>32234 Motorni benzin i dizel gorivo</t>
  </si>
  <si>
    <t>37219 Ostale naknade iz proračuna u novcu</t>
  </si>
  <si>
    <t>32961 Troškovi sudskih postupaka</t>
  </si>
  <si>
    <t>32399 Ostale nespomenute usluge</t>
  </si>
  <si>
    <t>Ostvarenje 2023.</t>
  </si>
  <si>
    <t>PLAN 2025.</t>
  </si>
  <si>
    <t>PLAN 2026.</t>
  </si>
  <si>
    <t>PLAN 2027.</t>
  </si>
  <si>
    <t xml:space="preserve">8057 Kapitalno ulaganje u školstvo - iznad minimalnog financijskog standarda </t>
  </si>
  <si>
    <t xml:space="preserve">Oprema za grijanje ventilaciju i hlađenje </t>
  </si>
  <si>
    <t>Izvor 11</t>
  </si>
  <si>
    <t>POSEBNI DIO</t>
  </si>
  <si>
    <t>PRIJEDLOG FINANCIJSKOG PLANA OŠ MARINA GETALDIĆA ZA 2025. GODINU</t>
  </si>
  <si>
    <t>Proračun za 2026.</t>
  </si>
  <si>
    <t>Projekcija proračuna
za 2028.</t>
  </si>
  <si>
    <t>Plan za 2026.</t>
  </si>
  <si>
    <t>Projekcija 
za 2028.</t>
  </si>
  <si>
    <t>Glava: 00831 OSNOVNO ŠKOLSTVO</t>
  </si>
  <si>
    <t>Uprava: 0003 OŠ MARINA GETALDIĆA</t>
  </si>
  <si>
    <t>Izvor: 41 Potpore za decentralizirane izdatke</t>
  </si>
  <si>
    <t>Izvor: 59 Pomoći iz državnog proračuna za plaće te ostale rashode za zaposlene</t>
  </si>
  <si>
    <t>Izvor: 35 Vlastiti prihodi proračunskih korisnika</t>
  </si>
  <si>
    <t>Izvor: 65 Donacije i ostali namjenski prihodi proračunskih korisnika</t>
  </si>
  <si>
    <t>38 Rashodi za donacije, kazne, naknade šteta i kapitalne pomoći</t>
  </si>
  <si>
    <t>Izvor: 54 EU fondovi-pomoći</t>
  </si>
  <si>
    <t>Izvor: 52 Namjenske tekuće pomoći</t>
  </si>
  <si>
    <t>Ostvarenje 2024.</t>
  </si>
  <si>
    <t>PLAN 2028.</t>
  </si>
  <si>
    <t>IZVRŠENJE 2024.</t>
  </si>
  <si>
    <t>Izvršenje 2024.*</t>
  </si>
  <si>
    <t>Plan 2025.</t>
  </si>
  <si>
    <t>Izvršenje 2024.</t>
  </si>
  <si>
    <t>FINANCIJSKI PLAN OSNOVNE ŠKOLE MARINA GETALDIĆA
ZA 2026. I PROJEKCIJA ZA 2027. I 2028. GODINU</t>
  </si>
  <si>
    <t>Ostali rashodi</t>
  </si>
  <si>
    <t>35 Vlastiti prihodi</t>
  </si>
  <si>
    <t xml:space="preserve">52 Namjenske tekuće pomoći </t>
  </si>
  <si>
    <t xml:space="preserve">54 EU fondovi - Pomoći </t>
  </si>
  <si>
    <t>59 Pomoći iz dr.pr.za plaće te ostale rashode za zaposlene</t>
  </si>
  <si>
    <t>65 Donacije</t>
  </si>
  <si>
    <t>41 Potpore za decentralizirane izdatke</t>
  </si>
  <si>
    <t>65 Donacije i ostali namjenski prihodi</t>
  </si>
  <si>
    <t>59 Pomoći iz državnog proračuna za plaće te ostale rashode za zaposlene</t>
  </si>
  <si>
    <t>41 Prihodi za posebne namjene</t>
  </si>
  <si>
    <t xml:space="preserve">99 višak </t>
  </si>
  <si>
    <t>PRIJEDLOG FINANCIJSKOG PLANA OSNOVNE ŠKOLE MARINA GETALDIĆA  
ZA 2026. I PROJEKCIJA ZA 2027. I 2028. GODINU</t>
  </si>
  <si>
    <t>500+</t>
  </si>
  <si>
    <t xml:space="preserve">5.56 EU fondovi - Pomoći </t>
  </si>
  <si>
    <t>Izvor: 5.56 EU fondovi-pomoći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</si>
</sst>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FF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EF0FB"/>
      </patternFill>
    </fill>
    <fill>
      <patternFill patternType="solid">
        <fgColor theme="4" tint="0.79998168889431442"/>
        <bgColor rgb="FFFEF0F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/>
    <xf numFmtId="0" fontId="17" fillId="5" borderId="6" applyNumberFormat="0" applyFont="0" applyAlignment="0" applyProtection="0"/>
    <xf numFmtId="0" fontId="17" fillId="6" borderId="0" applyNumberFormat="0" applyBorder="0" applyAlignment="0" applyProtection="0"/>
  </cellStyleXfs>
  <cellXfs count="34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6" fillId="0" borderId="0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4" fontId="6" fillId="0" borderId="0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/>
    </xf>
    <xf numFmtId="0" fontId="6" fillId="11" borderId="3" xfId="0" applyNumberFormat="1" applyFont="1" applyFill="1" applyBorder="1" applyAlignment="1" applyProtection="1">
      <alignment horizontal="center" wrapText="1"/>
    </xf>
    <xf numFmtId="0" fontId="1" fillId="11" borderId="3" xfId="0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 applyProtection="1">
      <alignment horizontal="center" vertical="center" wrapText="1"/>
    </xf>
    <xf numFmtId="0" fontId="9" fillId="12" borderId="6" xfId="1" applyNumberFormat="1" applyFont="1" applyFill="1" applyAlignment="1" applyProtection="1">
      <alignment horizontal="left" vertical="center" wrapText="1"/>
    </xf>
    <xf numFmtId="3" fontId="3" fillId="12" borderId="6" xfId="1" applyNumberFormat="1" applyFont="1" applyFill="1" applyAlignment="1">
      <alignment horizontal="right"/>
    </xf>
    <xf numFmtId="0" fontId="9" fillId="12" borderId="6" xfId="1" applyFont="1" applyFill="1" applyAlignment="1">
      <alignment horizontal="left" vertical="center"/>
    </xf>
    <xf numFmtId="0" fontId="9" fillId="12" borderId="6" xfId="1" applyNumberFormat="1" applyFont="1" applyFill="1" applyAlignment="1" applyProtection="1">
      <alignment horizontal="left" vertical="center"/>
    </xf>
    <xf numFmtId="0" fontId="9" fillId="12" borderId="6" xfId="1" applyNumberFormat="1" applyFont="1" applyFill="1" applyAlignment="1" applyProtection="1">
      <alignment vertical="center" wrapText="1"/>
    </xf>
    <xf numFmtId="0" fontId="0" fillId="0" borderId="3" xfId="0" applyBorder="1"/>
    <xf numFmtId="4" fontId="7" fillId="12" borderId="6" xfId="1" applyNumberFormat="1" applyFont="1" applyFill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9" fillId="12" borderId="11" xfId="1" applyNumberFormat="1" applyFont="1" applyFill="1" applyBorder="1" applyAlignment="1" applyProtection="1">
      <alignment vertical="center" wrapText="1"/>
    </xf>
    <xf numFmtId="4" fontId="7" fillId="12" borderId="3" xfId="1" applyNumberFormat="1" applyFont="1" applyFill="1" applyBorder="1" applyAlignment="1">
      <alignment horizontal="right"/>
    </xf>
    <xf numFmtId="3" fontId="7" fillId="12" borderId="3" xfId="1" applyNumberFormat="1" applyFont="1" applyFill="1" applyBorder="1" applyAlignment="1">
      <alignment horizontal="right"/>
    </xf>
    <xf numFmtId="0" fontId="25" fillId="12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12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left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0" fontId="30" fillId="2" borderId="3" xfId="0" applyFont="1" applyFill="1" applyBorder="1" applyAlignment="1">
      <alignment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4" fontId="8" fillId="2" borderId="4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vertical="center" wrapText="1"/>
    </xf>
    <xf numFmtId="0" fontId="31" fillId="0" borderId="3" xfId="0" applyFont="1" applyBorder="1"/>
    <xf numFmtId="4" fontId="8" fillId="2" borderId="3" xfId="0" applyNumberFormat="1" applyFont="1" applyFill="1" applyBorder="1" applyAlignment="1">
      <alignment horizontal="right"/>
    </xf>
    <xf numFmtId="0" fontId="6" fillId="12" borderId="3" xfId="0" applyNumberFormat="1" applyFont="1" applyFill="1" applyBorder="1" applyAlignment="1" applyProtection="1">
      <alignment horizontal="center" vertical="center" wrapText="1"/>
    </xf>
    <xf numFmtId="0" fontId="9" fillId="12" borderId="4" xfId="0" applyNumberFormat="1" applyFont="1" applyFill="1" applyBorder="1" applyAlignment="1" applyProtection="1">
      <alignment horizontal="center" vertical="center" wrapText="1"/>
    </xf>
    <xf numFmtId="0" fontId="1" fillId="12" borderId="3" xfId="2" applyNumberFormat="1" applyFont="1" applyFill="1" applyBorder="1" applyAlignment="1" applyProtection="1">
      <alignment horizontal="left" vertical="center" wrapText="1"/>
    </xf>
    <xf numFmtId="3" fontId="1" fillId="12" borderId="3" xfId="2" applyNumberFormat="1" applyFont="1" applyFill="1" applyBorder="1" applyAlignment="1" applyProtection="1">
      <alignment horizontal="center" vertical="center" wrapText="1"/>
    </xf>
    <xf numFmtId="3" fontId="6" fillId="12" borderId="6" xfId="1" applyNumberFormat="1" applyFont="1" applyFill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0" fillId="0" borderId="0" xfId="0" applyNumberFormat="1"/>
    <xf numFmtId="4" fontId="9" fillId="12" borderId="6" xfId="1" applyNumberFormat="1" applyFont="1" applyFill="1" applyAlignment="1" applyProtection="1">
      <alignment horizontal="right" vertical="center" wrapText="1"/>
    </xf>
    <xf numFmtId="4" fontId="9" fillId="12" borderId="6" xfId="1" applyNumberFormat="1" applyFont="1" applyFill="1" applyAlignment="1">
      <alignment horizontal="right"/>
    </xf>
    <xf numFmtId="4" fontId="1" fillId="12" borderId="4" xfId="2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>
      <alignment horizontal="right"/>
    </xf>
    <xf numFmtId="0" fontId="9" fillId="12" borderId="12" xfId="1" applyNumberFormat="1" applyFont="1" applyFill="1" applyBorder="1" applyAlignment="1" applyProtection="1">
      <alignment vertical="center" wrapText="1"/>
    </xf>
    <xf numFmtId="4" fontId="9" fillId="12" borderId="12" xfId="1" applyNumberFormat="1" applyFont="1" applyFill="1" applyBorder="1" applyAlignment="1">
      <alignment horizontal="right"/>
    </xf>
    <xf numFmtId="4" fontId="0" fillId="0" borderId="0" xfId="0" applyNumberFormat="1"/>
    <xf numFmtId="0" fontId="18" fillId="7" borderId="3" xfId="0" applyFont="1" applyFill="1" applyBorder="1" applyAlignment="1">
      <alignment vertical="center" wrapText="1"/>
    </xf>
    <xf numFmtId="0" fontId="18" fillId="7" borderId="3" xfId="0" applyFont="1" applyFill="1" applyBorder="1" applyAlignment="1">
      <alignment horizontal="left" vertical="center" wrapText="1" indent="3"/>
    </xf>
    <xf numFmtId="0" fontId="8" fillId="2" borderId="8" xfId="0" applyNumberFormat="1" applyFont="1" applyFill="1" applyBorder="1" applyAlignment="1" applyProtection="1">
      <alignment horizontal="left" vertical="center" wrapText="1"/>
    </xf>
    <xf numFmtId="4" fontId="7" fillId="2" borderId="8" xfId="0" applyNumberFormat="1" applyFont="1" applyFill="1" applyBorder="1" applyAlignment="1">
      <alignment horizontal="right"/>
    </xf>
    <xf numFmtId="3" fontId="6" fillId="12" borderId="12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3" fontId="31" fillId="0" borderId="3" xfId="0" applyNumberFormat="1" applyFont="1" applyBorder="1"/>
    <xf numFmtId="3" fontId="3" fillId="12" borderId="11" xfId="1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7" fillId="12" borderId="1" xfId="1" applyNumberFormat="1" applyFont="1" applyFill="1" applyBorder="1" applyAlignment="1">
      <alignment horizontal="right"/>
    </xf>
    <xf numFmtId="3" fontId="3" fillId="12" borderId="13" xfId="1" applyNumberFormat="1" applyFont="1" applyFill="1" applyBorder="1" applyAlignment="1">
      <alignment horizontal="right"/>
    </xf>
    <xf numFmtId="3" fontId="7" fillId="12" borderId="4" xfId="1" applyNumberFormat="1" applyFont="1" applyFill="1" applyBorder="1" applyAlignment="1">
      <alignment horizontal="right"/>
    </xf>
    <xf numFmtId="4" fontId="1" fillId="12" borderId="4" xfId="2" applyNumberFormat="1" applyFont="1" applyFill="1" applyBorder="1" applyAlignment="1" applyProtection="1">
      <alignment horizont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32" fillId="12" borderId="3" xfId="0" applyNumberFormat="1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>
      <alignment horizontal="center" vertical="center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vertical="center" wrapText="1"/>
    </xf>
    <xf numFmtId="0" fontId="26" fillId="11" borderId="3" xfId="0" applyNumberFormat="1" applyFont="1" applyFill="1" applyBorder="1" applyAlignment="1" applyProtection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4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2" fontId="18" fillId="2" borderId="3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6" fillId="12" borderId="6" xfId="1" applyNumberFormat="1" applyFont="1" applyFill="1" applyAlignment="1" applyProtection="1">
      <alignment horizontal="center" wrapText="1"/>
    </xf>
    <xf numFmtId="3" fontId="32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0" fontId="36" fillId="2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horizontal="center"/>
    </xf>
    <xf numFmtId="0" fontId="6" fillId="10" borderId="3" xfId="0" applyNumberFormat="1" applyFont="1" applyFill="1" applyBorder="1" applyAlignment="1" applyProtection="1">
      <alignment horizontal="center" vertical="center" wrapText="1"/>
    </xf>
    <xf numFmtId="4" fontId="14" fillId="10" borderId="3" xfId="0" applyNumberFormat="1" applyFont="1" applyFill="1" applyBorder="1" applyAlignment="1" applyProtection="1">
      <alignment horizontal="center" wrapText="1"/>
    </xf>
    <xf numFmtId="4" fontId="3" fillId="10" borderId="3" xfId="0" applyNumberFormat="1" applyFont="1" applyFill="1" applyBorder="1" applyAlignment="1" applyProtection="1">
      <alignment horizontal="center" wrapText="1"/>
    </xf>
    <xf numFmtId="0" fontId="8" fillId="2" borderId="3" xfId="0" quotePrefix="1" applyFont="1" applyFill="1" applyBorder="1" applyAlignment="1">
      <alignment vertical="center"/>
    </xf>
    <xf numFmtId="0" fontId="8" fillId="2" borderId="3" xfId="0" quotePrefix="1" applyFont="1" applyFill="1" applyBorder="1" applyAlignment="1">
      <alignment vertical="center" wrapText="1"/>
    </xf>
    <xf numFmtId="4" fontId="18" fillId="7" borderId="14" xfId="0" applyNumberFormat="1" applyFont="1" applyFill="1" applyBorder="1" applyAlignment="1">
      <alignment horizontal="right" vertical="center" wrapText="1"/>
    </xf>
    <xf numFmtId="0" fontId="18" fillId="7" borderId="14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left" vertical="center" wrapText="1" indent="5"/>
    </xf>
    <xf numFmtId="0" fontId="37" fillId="7" borderId="14" xfId="0" applyFont="1" applyFill="1" applyBorder="1" applyAlignment="1">
      <alignment vertical="center" wrapText="1"/>
    </xf>
    <xf numFmtId="0" fontId="38" fillId="7" borderId="3" xfId="0" applyFont="1" applyFill="1" applyBorder="1" applyAlignment="1">
      <alignment vertical="center"/>
    </xf>
    <xf numFmtId="0" fontId="39" fillId="13" borderId="3" xfId="0" applyFont="1" applyFill="1" applyBorder="1" applyAlignment="1">
      <alignment vertical="center" wrapText="1"/>
    </xf>
    <xf numFmtId="4" fontId="39" fillId="13" borderId="3" xfId="0" applyNumberFormat="1" applyFont="1" applyFill="1" applyBorder="1" applyAlignment="1">
      <alignment horizontal="right" vertical="center" wrapText="1"/>
    </xf>
    <xf numFmtId="4" fontId="18" fillId="7" borderId="3" xfId="0" applyNumberFormat="1" applyFont="1" applyFill="1" applyBorder="1" applyAlignment="1">
      <alignment horizontal="right" vertical="center" wrapText="1"/>
    </xf>
    <xf numFmtId="0" fontId="18" fillId="7" borderId="3" xfId="0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left" vertical="center" wrapText="1" indent="1"/>
    </xf>
    <xf numFmtId="4" fontId="40" fillId="7" borderId="3" xfId="0" applyNumberFormat="1" applyFont="1" applyFill="1" applyBorder="1" applyAlignment="1">
      <alignment horizontal="right" vertical="center" wrapText="1"/>
    </xf>
    <xf numFmtId="0" fontId="37" fillId="7" borderId="3" xfId="0" applyFont="1" applyFill="1" applyBorder="1" applyAlignment="1">
      <alignment vertical="center" wrapText="1"/>
    </xf>
    <xf numFmtId="0" fontId="40" fillId="7" borderId="3" xfId="0" applyFont="1" applyFill="1" applyBorder="1" applyAlignment="1">
      <alignment horizontal="left" vertical="center" wrapText="1" indent="2"/>
    </xf>
    <xf numFmtId="0" fontId="38" fillId="2" borderId="3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left" vertical="center" wrapText="1" indent="5"/>
    </xf>
    <xf numFmtId="0" fontId="37" fillId="2" borderId="3" xfId="0" applyFont="1" applyFill="1" applyBorder="1" applyAlignment="1">
      <alignment vertical="center" wrapText="1"/>
    </xf>
    <xf numFmtId="0" fontId="18" fillId="7" borderId="16" xfId="0" applyFont="1" applyFill="1" applyBorder="1" applyAlignment="1">
      <alignment horizontal="left" vertical="center" wrapText="1" indent="5"/>
    </xf>
    <xf numFmtId="0" fontId="18" fillId="7" borderId="17" xfId="0" applyFont="1" applyFill="1" applyBorder="1" applyAlignment="1">
      <alignment horizontal="right" vertical="center" wrapText="1"/>
    </xf>
    <xf numFmtId="4" fontId="18" fillId="7" borderId="17" xfId="0" applyNumberFormat="1" applyFont="1" applyFill="1" applyBorder="1" applyAlignment="1">
      <alignment horizontal="right" vertical="center" wrapText="1"/>
    </xf>
    <xf numFmtId="0" fontId="37" fillId="7" borderId="17" xfId="0" applyFont="1" applyFill="1" applyBorder="1" applyAlignment="1">
      <alignment vertical="center" wrapText="1"/>
    </xf>
    <xf numFmtId="4" fontId="21" fillId="2" borderId="7" xfId="0" applyNumberFormat="1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21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/>
    <xf numFmtId="0" fontId="38" fillId="2" borderId="18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4" fontId="21" fillId="2" borderId="8" xfId="0" applyNumberFormat="1" applyFont="1" applyFill="1" applyBorder="1" applyAlignment="1">
      <alignment horizontal="right" vertical="center" wrapText="1"/>
    </xf>
    <xf numFmtId="0" fontId="37" fillId="2" borderId="8" xfId="0" applyFont="1" applyFill="1" applyBorder="1" applyAlignment="1">
      <alignment vertical="center" wrapText="1"/>
    </xf>
    <xf numFmtId="4" fontId="21" fillId="2" borderId="18" xfId="0" applyNumberFormat="1" applyFont="1" applyFill="1" applyBorder="1" applyAlignment="1">
      <alignment horizontal="right" vertical="center" wrapText="1"/>
    </xf>
    <xf numFmtId="0" fontId="37" fillId="2" borderId="18" xfId="0" applyFont="1" applyFill="1" applyBorder="1" applyAlignment="1">
      <alignment vertical="center" wrapText="1"/>
    </xf>
    <xf numFmtId="0" fontId="21" fillId="14" borderId="3" xfId="0" applyFont="1" applyFill="1" applyBorder="1" applyAlignment="1">
      <alignment vertical="center" wrapText="1"/>
    </xf>
    <xf numFmtId="4" fontId="21" fillId="14" borderId="3" xfId="0" applyNumberFormat="1" applyFont="1" applyFill="1" applyBorder="1" applyAlignment="1">
      <alignment horizontal="center" vertical="center" wrapText="1"/>
    </xf>
    <xf numFmtId="4" fontId="0" fillId="14" borderId="3" xfId="0" applyNumberFormat="1" applyFill="1" applyBorder="1" applyAlignment="1">
      <alignment horizontal="center"/>
    </xf>
    <xf numFmtId="4" fontId="34" fillId="14" borderId="3" xfId="0" applyNumberFormat="1" applyFont="1" applyFill="1" applyBorder="1" applyAlignment="1">
      <alignment horizontal="center"/>
    </xf>
    <xf numFmtId="4" fontId="41" fillId="15" borderId="19" xfId="0" applyNumberFormat="1" applyFont="1" applyFill="1" applyBorder="1" applyAlignment="1">
      <alignment horizontal="center"/>
    </xf>
    <xf numFmtId="1" fontId="41" fillId="15" borderId="19" xfId="0" applyNumberFormat="1" applyFont="1" applyFill="1" applyBorder="1" applyAlignment="1">
      <alignment horizontal="left" vertical="top"/>
    </xf>
    <xf numFmtId="0" fontId="6" fillId="16" borderId="8" xfId="0" applyFont="1" applyFill="1" applyBorder="1" applyAlignment="1">
      <alignment horizontal="left" vertical="center" wrapText="1"/>
    </xf>
    <xf numFmtId="4" fontId="42" fillId="16" borderId="8" xfId="0" applyNumberFormat="1" applyFont="1" applyFill="1" applyBorder="1"/>
    <xf numFmtId="3" fontId="43" fillId="2" borderId="3" xfId="0" applyNumberFormat="1" applyFont="1" applyFill="1" applyBorder="1" applyAlignment="1">
      <alignment horizontal="left"/>
    </xf>
    <xf numFmtId="0" fontId="43" fillId="2" borderId="3" xfId="0" applyNumberFormat="1" applyFont="1" applyFill="1" applyBorder="1" applyAlignment="1">
      <alignment horizontal="left"/>
    </xf>
    <xf numFmtId="4" fontId="43" fillId="2" borderId="3" xfId="0" applyNumberFormat="1" applyFont="1" applyFill="1" applyBorder="1" applyAlignment="1">
      <alignment horizontal="left"/>
    </xf>
    <xf numFmtId="4" fontId="42" fillId="2" borderId="3" xfId="0" applyNumberFormat="1" applyFont="1" applyFill="1" applyBorder="1"/>
    <xf numFmtId="0" fontId="21" fillId="2" borderId="8" xfId="0" applyFont="1" applyFill="1" applyBorder="1" applyAlignment="1">
      <alignment horizontal="left" vertical="center" wrapText="1" indent="5"/>
    </xf>
    <xf numFmtId="0" fontId="12" fillId="2" borderId="7" xfId="0" applyFont="1" applyFill="1" applyBorder="1" applyAlignment="1"/>
    <xf numFmtId="0" fontId="0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16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2" borderId="3" xfId="0" applyFont="1" applyFill="1" applyBorder="1" applyAlignment="1"/>
    <xf numFmtId="0" fontId="13" fillId="2" borderId="3" xfId="0" applyFont="1" applyFill="1" applyBorder="1" applyAlignment="1">
      <alignment wrapText="1"/>
    </xf>
    <xf numFmtId="4" fontId="31" fillId="14" borderId="3" xfId="0" applyNumberFormat="1" applyFont="1" applyFill="1" applyBorder="1" applyAlignment="1">
      <alignment horizontal="center"/>
    </xf>
    <xf numFmtId="4" fontId="34" fillId="0" borderId="3" xfId="0" applyNumberFormat="1" applyFont="1" applyBorder="1" applyAlignment="1">
      <alignment horizontal="center"/>
    </xf>
    <xf numFmtId="4" fontId="1" fillId="14" borderId="3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1" fillId="14" borderId="3" xfId="0" applyFont="1" applyFill="1" applyBorder="1" applyAlignment="1">
      <alignment horizontal="center"/>
    </xf>
    <xf numFmtId="4" fontId="31" fillId="0" borderId="3" xfId="0" applyNumberFormat="1" applyFont="1" applyBorder="1" applyAlignment="1">
      <alignment horizontal="center"/>
    </xf>
    <xf numFmtId="4" fontId="0" fillId="14" borderId="3" xfId="0" applyNumberFormat="1" applyFont="1" applyFill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44" fillId="0" borderId="3" xfId="0" applyNumberFormat="1" applyFont="1" applyBorder="1" applyAlignment="1">
      <alignment horizontal="center"/>
    </xf>
    <xf numFmtId="3" fontId="45" fillId="3" borderId="3" xfId="0" applyNumberFormat="1" applyFont="1" applyFill="1" applyBorder="1" applyAlignment="1">
      <alignment horizontal="right"/>
    </xf>
    <xf numFmtId="3" fontId="44" fillId="12" borderId="3" xfId="2" applyNumberFormat="1" applyFont="1" applyFill="1" applyBorder="1" applyAlignment="1" applyProtection="1">
      <alignment horizontal="center" vertical="center" wrapText="1"/>
    </xf>
    <xf numFmtId="4" fontId="46" fillId="2" borderId="3" xfId="0" applyNumberFormat="1" applyFont="1" applyFill="1" applyBorder="1" applyAlignment="1">
      <alignment horizontal="right"/>
    </xf>
    <xf numFmtId="0" fontId="13" fillId="2" borderId="2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/>
    <xf numFmtId="0" fontId="7" fillId="2" borderId="3" xfId="0" applyFont="1" applyFill="1" applyBorder="1" applyAlignment="1">
      <alignment vertical="center" wrapText="1"/>
    </xf>
    <xf numFmtId="0" fontId="47" fillId="7" borderId="3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 wrapText="1"/>
    </xf>
    <xf numFmtId="4" fontId="9" fillId="17" borderId="3" xfId="0" applyNumberFormat="1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1" fillId="17" borderId="3" xfId="0" applyNumberFormat="1" applyFont="1" applyFill="1" applyBorder="1" applyAlignment="1">
      <alignment horizontal="center" vertical="center"/>
    </xf>
    <xf numFmtId="4" fontId="48" fillId="17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10" borderId="3" xfId="0" applyFont="1" applyFill="1" applyBorder="1" applyAlignment="1">
      <alignment vertical="center" wrapText="1"/>
    </xf>
    <xf numFmtId="4" fontId="25" fillId="10" borderId="3" xfId="0" applyNumberFormat="1" applyFont="1" applyFill="1" applyBorder="1" applyAlignment="1">
      <alignment horizontal="center" vertical="center" wrapText="1"/>
    </xf>
    <xf numFmtId="4" fontId="34" fillId="10" borderId="3" xfId="0" applyNumberFormat="1" applyFont="1" applyFill="1" applyBorder="1" applyAlignment="1">
      <alignment horizontal="center" vertical="center"/>
    </xf>
    <xf numFmtId="4" fontId="7" fillId="9" borderId="3" xfId="0" applyNumberFormat="1" applyFont="1" applyFill="1" applyBorder="1" applyAlignment="1">
      <alignment horizontal="center" wrapText="1"/>
    </xf>
    <xf numFmtId="3" fontId="7" fillId="3" borderId="3" xfId="0" applyNumberFormat="1" applyFont="1" applyFill="1" applyBorder="1" applyAlignment="1">
      <alignment horizontal="right"/>
    </xf>
    <xf numFmtId="4" fontId="7" fillId="8" borderId="3" xfId="0" applyNumberFormat="1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Border="1" applyAlignment="1">
      <alignment horizontal="right"/>
    </xf>
    <xf numFmtId="4" fontId="18" fillId="2" borderId="3" xfId="0" applyNumberFormat="1" applyFont="1" applyFill="1" applyBorder="1" applyAlignment="1">
      <alignment horizontal="center" wrapText="1"/>
    </xf>
    <xf numFmtId="4" fontId="18" fillId="12" borderId="3" xfId="0" applyNumberFormat="1" applyFont="1" applyFill="1" applyBorder="1" applyAlignment="1">
      <alignment horizontal="center" wrapText="1"/>
    </xf>
    <xf numFmtId="2" fontId="18" fillId="12" borderId="3" xfId="0" applyNumberFormat="1" applyFont="1" applyFill="1" applyBorder="1" applyAlignment="1">
      <alignment horizontal="center" wrapText="1"/>
    </xf>
    <xf numFmtId="0" fontId="18" fillId="12" borderId="3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6" fillId="11" borderId="3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 applyProtection="1">
      <alignment horizontal="center" vertical="center" wrapText="1"/>
    </xf>
    <xf numFmtId="4" fontId="32" fillId="10" borderId="3" xfId="0" applyNumberFormat="1" applyFont="1" applyFill="1" applyBorder="1" applyAlignment="1" applyProtection="1">
      <alignment horizontal="center" vertical="center" wrapText="1"/>
    </xf>
    <xf numFmtId="3" fontId="6" fillId="10" borderId="3" xfId="1" applyNumberFormat="1" applyFont="1" applyFill="1" applyBorder="1" applyAlignment="1">
      <alignment horizontal="center" vertical="center"/>
    </xf>
    <xf numFmtId="3" fontId="32" fillId="10" borderId="3" xfId="0" applyNumberFormat="1" applyFont="1" applyFill="1" applyBorder="1" applyAlignment="1">
      <alignment horizontal="center" vertical="center"/>
    </xf>
    <xf numFmtId="3" fontId="9" fillId="10" borderId="3" xfId="1" applyNumberFormat="1" applyFont="1" applyFill="1" applyBorder="1" applyAlignment="1">
      <alignment horizontal="center" vertical="center"/>
    </xf>
    <xf numFmtId="3" fontId="34" fillId="10" borderId="3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3" fontId="1" fillId="12" borderId="1" xfId="2" applyNumberFormat="1" applyFont="1" applyFill="1" applyBorder="1" applyAlignment="1" applyProtection="1">
      <alignment horizontal="center" wrapText="1"/>
    </xf>
    <xf numFmtId="3" fontId="6" fillId="12" borderId="11" xfId="1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6" fillId="12" borderId="22" xfId="1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3" fontId="6" fillId="12" borderId="23" xfId="1" applyNumberFormat="1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3" fontId="32" fillId="12" borderId="3" xfId="1" applyNumberFormat="1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vertical="center" wrapText="1"/>
    </xf>
    <xf numFmtId="4" fontId="18" fillId="14" borderId="3" xfId="0" applyNumberFormat="1" applyFont="1" applyFill="1" applyBorder="1" applyAlignment="1">
      <alignment horizontal="center" vertical="center" wrapText="1"/>
    </xf>
    <xf numFmtId="4" fontId="0" fillId="14" borderId="3" xfId="0" applyNumberFormat="1" applyFill="1" applyBorder="1" applyAlignment="1">
      <alignment horizontal="center" vertical="center"/>
    </xf>
    <xf numFmtId="4" fontId="18" fillId="4" borderId="3" xfId="0" applyNumberFormat="1" applyFon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/>
    </xf>
    <xf numFmtId="0" fontId="19" fillId="4" borderId="3" xfId="0" applyFont="1" applyFill="1" applyBorder="1" applyAlignment="1">
      <alignment vertical="center" wrapText="1"/>
    </xf>
    <xf numFmtId="0" fontId="19" fillId="18" borderId="3" xfId="0" applyFont="1" applyFill="1" applyBorder="1" applyAlignment="1">
      <alignment vertical="center" wrapText="1"/>
    </xf>
    <xf numFmtId="4" fontId="19" fillId="18" borderId="3" xfId="0" applyNumberFormat="1" applyFont="1" applyFill="1" applyBorder="1" applyAlignment="1">
      <alignment horizontal="center" vertical="center" wrapText="1"/>
    </xf>
    <xf numFmtId="4" fontId="1" fillId="18" borderId="3" xfId="0" applyNumberFormat="1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vertical="center" wrapText="1"/>
    </xf>
    <xf numFmtId="0" fontId="49" fillId="19" borderId="3" xfId="0" applyFont="1" applyFill="1" applyBorder="1" applyAlignment="1">
      <alignment horizontal="center" vertical="center" wrapText="1"/>
    </xf>
    <xf numFmtId="0" fontId="19" fillId="19" borderId="3" xfId="0" applyFont="1" applyFill="1" applyBorder="1" applyAlignment="1">
      <alignment horizontal="center" vertical="center" wrapText="1"/>
    </xf>
    <xf numFmtId="4" fontId="1" fillId="19" borderId="3" xfId="0" applyNumberFormat="1" applyFont="1" applyFill="1" applyBorder="1" applyAlignment="1">
      <alignment horizontal="center" vertical="center"/>
    </xf>
    <xf numFmtId="0" fontId="19" fillId="20" borderId="3" xfId="0" applyFont="1" applyFill="1" applyBorder="1" applyAlignment="1">
      <alignment vertical="center" wrapText="1"/>
    </xf>
    <xf numFmtId="4" fontId="19" fillId="20" borderId="3" xfId="0" applyNumberFormat="1" applyFont="1" applyFill="1" applyBorder="1" applyAlignment="1">
      <alignment horizontal="center" vertical="center" wrapText="1"/>
    </xf>
    <xf numFmtId="4" fontId="1" fillId="20" borderId="3" xfId="0" applyNumberFormat="1" applyFont="1" applyFill="1" applyBorder="1" applyAlignment="1">
      <alignment horizontal="center" vertical="center"/>
    </xf>
    <xf numFmtId="0" fontId="49" fillId="18" borderId="3" xfId="0" applyFont="1" applyFill="1" applyBorder="1" applyAlignment="1">
      <alignment horizontal="center" vertical="center" wrapText="1"/>
    </xf>
    <xf numFmtId="0" fontId="19" fillId="21" borderId="3" xfId="0" applyFont="1" applyFill="1" applyBorder="1" applyAlignment="1">
      <alignment vertical="center" wrapText="1"/>
    </xf>
    <xf numFmtId="4" fontId="19" fillId="21" borderId="3" xfId="0" applyNumberFormat="1" applyFont="1" applyFill="1" applyBorder="1" applyAlignment="1">
      <alignment horizontal="center" vertical="center" wrapText="1"/>
    </xf>
    <xf numFmtId="4" fontId="1" fillId="21" borderId="3" xfId="0" applyNumberFormat="1" applyFont="1" applyFill="1" applyBorder="1" applyAlignment="1">
      <alignment horizontal="center" vertical="center"/>
    </xf>
    <xf numFmtId="0" fontId="49" fillId="20" borderId="3" xfId="0" applyFont="1" applyFill="1" applyBorder="1" applyAlignment="1">
      <alignment horizontal="center" vertical="center" wrapText="1"/>
    </xf>
    <xf numFmtId="0" fontId="19" fillId="22" borderId="3" xfId="0" applyFont="1" applyFill="1" applyBorder="1" applyAlignment="1">
      <alignment vertical="center" wrapText="1"/>
    </xf>
    <xf numFmtId="0" fontId="19" fillId="22" borderId="3" xfId="0" applyFont="1" applyFill="1" applyBorder="1" applyAlignment="1">
      <alignment horizontal="center" vertical="center" wrapText="1"/>
    </xf>
    <xf numFmtId="4" fontId="1" fillId="22" borderId="3" xfId="0" applyNumberFormat="1" applyFont="1" applyFill="1" applyBorder="1" applyAlignment="1">
      <alignment horizontal="center" vertical="center"/>
    </xf>
    <xf numFmtId="3" fontId="32" fillId="18" borderId="3" xfId="0" applyNumberFormat="1" applyFont="1" applyFill="1" applyBorder="1" applyAlignment="1">
      <alignment horizontal="center" vertical="center"/>
    </xf>
    <xf numFmtId="3" fontId="32" fillId="19" borderId="3" xfId="0" applyNumberFormat="1" applyFont="1" applyFill="1" applyBorder="1" applyAlignment="1">
      <alignment horizontal="center" vertical="center"/>
    </xf>
    <xf numFmtId="3" fontId="32" fillId="22" borderId="3" xfId="0" applyNumberFormat="1" applyFont="1" applyFill="1" applyBorder="1" applyAlignment="1">
      <alignment horizontal="center" vertical="center"/>
    </xf>
    <xf numFmtId="3" fontId="32" fillId="21" borderId="3" xfId="0" applyNumberFormat="1" applyFont="1" applyFill="1" applyBorder="1" applyAlignment="1">
      <alignment horizontal="center" vertical="center"/>
    </xf>
    <xf numFmtId="3" fontId="32" fillId="11" borderId="3" xfId="0" applyNumberFormat="1" applyFont="1" applyFill="1" applyBorder="1" applyAlignment="1">
      <alignment horizontal="center" vertical="center"/>
    </xf>
    <xf numFmtId="3" fontId="32" fillId="20" borderId="3" xfId="0" applyNumberFormat="1" applyFont="1" applyFill="1" applyBorder="1" applyAlignment="1">
      <alignment horizontal="center" vertical="center"/>
    </xf>
    <xf numFmtId="3" fontId="44" fillId="2" borderId="3" xfId="2" applyNumberFormat="1" applyFont="1" applyFill="1" applyBorder="1" applyAlignment="1" applyProtection="1">
      <alignment horizontal="center" vertical="center" wrapText="1"/>
    </xf>
    <xf numFmtId="3" fontId="32" fillId="2" borderId="3" xfId="1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center" vertical="center" wrapText="1"/>
    </xf>
    <xf numFmtId="4" fontId="50" fillId="7" borderId="3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20" fillId="23" borderId="0" xfId="0" applyNumberFormat="1" applyFont="1" applyFill="1" applyBorder="1" applyAlignment="1" applyProtection="1">
      <alignment horizontal="center" vertical="center" wrapText="1"/>
    </xf>
    <xf numFmtId="0" fontId="9" fillId="12" borderId="9" xfId="1" applyNumberFormat="1" applyFont="1" applyFill="1" applyBorder="1" applyAlignment="1" applyProtection="1">
      <alignment horizontal="center" vertical="center" wrapText="1"/>
    </xf>
    <xf numFmtId="0" fontId="9" fillId="12" borderId="1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12" borderId="1" xfId="0" applyNumberFormat="1" applyFont="1" applyFill="1" applyBorder="1" applyAlignment="1" applyProtection="1">
      <alignment horizontal="center" wrapText="1"/>
    </xf>
    <xf numFmtId="0" fontId="6" fillId="12" borderId="4" xfId="0" applyNumberFormat="1" applyFont="1" applyFill="1" applyBorder="1" applyAlignment="1" applyProtection="1">
      <alignment horizontal="center" wrapText="1"/>
    </xf>
    <xf numFmtId="0" fontId="22" fillId="12" borderId="1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3" fontId="51" fillId="12" borderId="6" xfId="1" applyNumberFormat="1" applyFont="1" applyFill="1" applyAlignment="1" applyProtection="1">
      <alignment horizontal="center" vertical="center" wrapText="1"/>
    </xf>
    <xf numFmtId="0" fontId="46" fillId="2" borderId="3" xfId="0" quotePrefix="1" applyFont="1" applyFill="1" applyBorder="1" applyAlignment="1">
      <alignment vertical="center"/>
    </xf>
    <xf numFmtId="0" fontId="46" fillId="2" borderId="3" xfId="0" quotePrefix="1" applyFont="1" applyFill="1" applyBorder="1" applyAlignment="1">
      <alignment horizontal="left" vertical="center" wrapText="1"/>
    </xf>
    <xf numFmtId="4" fontId="45" fillId="10" borderId="0" xfId="0" applyNumberFormat="1" applyFont="1" applyFill="1" applyBorder="1" applyAlignment="1" applyProtection="1">
      <alignment horizontal="center" vertical="center" wrapText="1"/>
    </xf>
    <xf numFmtId="3" fontId="52" fillId="10" borderId="0" xfId="0" applyNumberFormat="1" applyFont="1" applyFill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</cellXfs>
  <cellStyles count="3">
    <cellStyle name="40% - Isticanje2" xfId="2" builtinId="35"/>
    <cellStyle name="Bilješka" xfId="1" builtinId="10"/>
    <cellStyle name="Normalno" xfId="0" builtinId="0"/>
  </cellStyles>
  <dxfs count="0"/>
  <tableStyles count="0" defaultTableStyle="TableStyleMedium2" defaultPivotStyle="PivotStyleLight16"/>
  <colors>
    <mruColors>
      <color rgb="FFFFCCFF"/>
      <color rgb="FFFF505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vr&#353;enje%202025/plan%202026%205%20raz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ZVJE&#352;TAJI%202024/IZVJE&#352;TAJ%20O%20IZVR&#352;ENJU%20FP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Microsoft/Windows/INetCache/Content.Outlook/01MJUHVG/REBALANS%20srpanj%20%20GETALDI&#262;%202025.%205.RAZINA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zvr&#353;enje%202025/Polugodi&#353;nji%20izvje&#353;taj%20o%20izvr&#353;enju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IZVJE&#352;TAJI%202024/PLAN%202025.%205.RAZI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Microsoft/Windows/INetCache/Content.Outlook/GRFZ74CR/izvje&#353;taj%20o%20izvr&#353;enju%20FP%20za%202023.%20OSMG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. "/>
      <sheetName val="vanpror."/>
      <sheetName val="KONSOLIDIRANI"/>
      <sheetName val="vanpror. prihodi"/>
    </sheetNames>
    <sheetDataSet>
      <sheetData sheetId="0" refreshError="1"/>
      <sheetData sheetId="1" refreshError="1">
        <row r="29">
          <cell r="D29">
            <v>2500</v>
          </cell>
        </row>
        <row r="30">
          <cell r="D30">
            <v>730</v>
          </cell>
        </row>
        <row r="31">
          <cell r="D31">
            <v>700</v>
          </cell>
        </row>
        <row r="32">
          <cell r="D32">
            <v>2000</v>
          </cell>
        </row>
      </sheetData>
      <sheetData sheetId="2" refreshError="1">
        <row r="62">
          <cell r="D62">
            <v>1234000</v>
          </cell>
        </row>
        <row r="65">
          <cell r="D65">
            <v>27800</v>
          </cell>
        </row>
        <row r="68">
          <cell r="D68">
            <v>30500</v>
          </cell>
        </row>
        <row r="92">
          <cell r="D92">
            <v>86600</v>
          </cell>
        </row>
        <row r="98">
          <cell r="D98">
            <v>35000</v>
          </cell>
        </row>
        <row r="104">
          <cell r="D104">
            <v>33550</v>
          </cell>
        </row>
        <row r="122">
          <cell r="D122">
            <v>44300</v>
          </cell>
        </row>
        <row r="125">
          <cell r="D125">
            <v>2400</v>
          </cell>
        </row>
        <row r="131">
          <cell r="D131">
            <v>26000</v>
          </cell>
        </row>
        <row r="134">
          <cell r="D134">
            <v>1220</v>
          </cell>
        </row>
        <row r="143">
          <cell r="D143">
            <v>90000</v>
          </cell>
        </row>
        <row r="157">
          <cell r="D157">
            <v>76970</v>
          </cell>
        </row>
        <row r="158">
          <cell r="D158">
            <v>468450</v>
          </cell>
        </row>
        <row r="159">
          <cell r="D159">
            <v>150</v>
          </cell>
        </row>
        <row r="160">
          <cell r="D160">
            <v>29070</v>
          </cell>
        </row>
        <row r="161">
          <cell r="D161">
            <v>1261800</v>
          </cell>
        </row>
        <row r="162">
          <cell r="D162">
            <v>136930</v>
          </cell>
        </row>
      </sheetData>
      <sheetData sheetId="3" refreshError="1">
        <row r="12">
          <cell r="E12">
            <v>1261800</v>
          </cell>
        </row>
        <row r="14">
          <cell r="E14">
            <v>23700</v>
          </cell>
        </row>
        <row r="15">
          <cell r="E15">
            <v>20000</v>
          </cell>
        </row>
        <row r="16">
          <cell r="E16">
            <v>93230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Račun prihoda i rashoda 24."/>
      <sheetName val=" Račun prihoda i rashoda"/>
      <sheetName val="Rashodi prema izvorima"/>
      <sheetName val="Rashodi prema izvorima finan"/>
      <sheetName val="Rashodi prema funkcijskoj k "/>
      <sheetName val="Račun financiranja"/>
      <sheetName val="Račun fin prema izvorima f"/>
      <sheetName val="POSEBNI DIO"/>
      <sheetName val="Posebni dio 2024."/>
      <sheetName val="List4"/>
      <sheetName val="Posebni dio 24."/>
    </sheetNames>
    <sheetDataSet>
      <sheetData sheetId="0"/>
      <sheetData sheetId="1">
        <row r="10">
          <cell r="E10">
            <v>1086847.1000000001</v>
          </cell>
        </row>
        <row r="14">
          <cell r="E14">
            <v>0.15</v>
          </cell>
        </row>
        <row r="17">
          <cell r="E17">
            <v>17755.669999999998</v>
          </cell>
        </row>
        <row r="20">
          <cell r="E20">
            <v>500000</v>
          </cell>
        </row>
        <row r="23">
          <cell r="E23">
            <v>282639.55</v>
          </cell>
        </row>
        <row r="27">
          <cell r="E27">
            <v>57.72</v>
          </cell>
        </row>
        <row r="31">
          <cell r="E31">
            <v>1101084.92</v>
          </cell>
        </row>
        <row r="38">
          <cell r="E38">
            <v>201603.25</v>
          </cell>
        </row>
        <row r="64">
          <cell r="E64">
            <v>500.66</v>
          </cell>
        </row>
        <row r="67">
          <cell r="E67">
            <v>60965.82</v>
          </cell>
        </row>
        <row r="71">
          <cell r="E71">
            <v>695.97</v>
          </cell>
        </row>
        <row r="74">
          <cell r="E74">
            <v>526314.99</v>
          </cell>
        </row>
      </sheetData>
      <sheetData sheetId="2"/>
      <sheetData sheetId="3">
        <row r="8">
          <cell r="E8">
            <v>189931.76</v>
          </cell>
        </row>
        <row r="9">
          <cell r="E9">
            <v>68000</v>
          </cell>
        </row>
        <row r="10">
          <cell r="E10">
            <v>110.15</v>
          </cell>
        </row>
        <row r="22">
          <cell r="E22">
            <v>18646</v>
          </cell>
        </row>
        <row r="23">
          <cell r="E23">
            <v>999102.08</v>
          </cell>
        </row>
        <row r="24">
          <cell r="E24">
            <v>87586.16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. "/>
      <sheetName val="vanpror."/>
      <sheetName val="KONSOLIDIRANI"/>
      <sheetName val="vanpror. prihodi"/>
    </sheetNames>
    <sheetDataSet>
      <sheetData sheetId="0"/>
      <sheetData sheetId="1"/>
      <sheetData sheetId="2"/>
      <sheetData sheetId="3">
        <row r="9">
          <cell r="E9">
            <v>40</v>
          </cell>
        </row>
        <row r="12">
          <cell r="E12">
            <v>1071600</v>
          </cell>
        </row>
        <row r="14">
          <cell r="E14">
            <v>19000</v>
          </cell>
        </row>
        <row r="17">
          <cell r="E17">
            <v>20000</v>
          </cell>
        </row>
        <row r="18">
          <cell r="E18">
            <v>75230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EKONOMSKA KLASIFIKACIJA "/>
      <sheetName val="PRIHODI I RASHODI EKON.KLAS"/>
      <sheetName val="Prihodi i rashodi po izvorima"/>
      <sheetName val="PRIHODI RASHODI PO IZVORIMA"/>
      <sheetName val="RASHODI PREMA FUNKCIJSKOJ KLAS."/>
      <sheetName val="Posebni dio"/>
      <sheetName val="XX"/>
      <sheetName val="Posebni dio izvr."/>
    </sheetNames>
    <sheetDataSet>
      <sheetData sheetId="0"/>
      <sheetData sheetId="1">
        <row r="21">
          <cell r="C21">
            <v>1201300</v>
          </cell>
        </row>
        <row r="27">
          <cell r="C27">
            <v>206360</v>
          </cell>
        </row>
        <row r="49">
          <cell r="C49">
            <v>400</v>
          </cell>
        </row>
        <row r="51">
          <cell r="C51">
            <v>55000</v>
          </cell>
        </row>
        <row r="53">
          <cell r="C53">
            <v>730</v>
          </cell>
        </row>
        <row r="55">
          <cell r="C55">
            <v>24970</v>
          </cell>
        </row>
      </sheetData>
      <sheetData sheetId="2"/>
      <sheetData sheetId="3">
        <row r="7">
          <cell r="C7">
            <v>1071600</v>
          </cell>
        </row>
        <row r="10">
          <cell r="C10">
            <v>114230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. "/>
      <sheetName val="vanpror."/>
      <sheetName val="KONSOLIDIRANI"/>
      <sheetName val="vanpror. prihodi"/>
    </sheetNames>
    <sheetDataSet>
      <sheetData sheetId="0">
        <row r="92">
          <cell r="D92">
            <v>5970</v>
          </cell>
        </row>
      </sheetData>
      <sheetData sheetId="1">
        <row r="32">
          <cell r="D32">
            <v>19000</v>
          </cell>
        </row>
      </sheetData>
      <sheetData sheetId="2">
        <row r="9">
          <cell r="D9">
            <v>1139600</v>
          </cell>
        </row>
        <row r="60">
          <cell r="D60">
            <v>1046100</v>
          </cell>
        </row>
        <row r="66">
          <cell r="D66">
            <v>16000</v>
          </cell>
        </row>
        <row r="70">
          <cell r="D70">
            <v>730</v>
          </cell>
        </row>
        <row r="71">
          <cell r="D71">
            <v>1000</v>
          </cell>
        </row>
        <row r="83">
          <cell r="D83">
            <v>47300</v>
          </cell>
        </row>
        <row r="89">
          <cell r="D89">
            <v>25000</v>
          </cell>
        </row>
        <row r="95">
          <cell r="D95">
            <v>31900</v>
          </cell>
        </row>
        <row r="100">
          <cell r="D100">
            <v>30300</v>
          </cell>
        </row>
        <row r="104">
          <cell r="D104">
            <v>1600</v>
          </cell>
        </row>
        <row r="105">
          <cell r="D105">
            <v>50520</v>
          </cell>
        </row>
        <row r="106">
          <cell r="D106">
            <v>23300</v>
          </cell>
        </row>
        <row r="111">
          <cell r="D111">
            <v>22900</v>
          </cell>
        </row>
        <row r="114">
          <cell r="D114">
            <v>27220</v>
          </cell>
        </row>
        <row r="115">
          <cell r="D115">
            <v>22200</v>
          </cell>
        </row>
      </sheetData>
      <sheetData sheetId="3">
        <row r="9">
          <cell r="E9">
            <v>40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prema izvorima finan"/>
      <sheetName val="Rashodi prema funkcijskoj k "/>
      <sheetName val="Račun financiranja"/>
      <sheetName val="Račun fin prema izvorima f"/>
      <sheetName val="POSEBNI DIO"/>
    </sheetNames>
    <sheetDataSet>
      <sheetData sheetId="0"/>
      <sheetData sheetId="1">
        <row r="11">
          <cell r="F11">
            <v>909426.58</v>
          </cell>
        </row>
      </sheetData>
      <sheetData sheetId="2">
        <row r="12">
          <cell r="F12">
            <v>0.02</v>
          </cell>
        </row>
        <row r="24">
          <cell r="F24">
            <v>64238</v>
          </cell>
        </row>
        <row r="25">
          <cell r="F25">
            <v>80.36</v>
          </cell>
        </row>
        <row r="26">
          <cell r="F26">
            <v>26936.99</v>
          </cell>
        </row>
        <row r="27">
          <cell r="F27">
            <v>828597.12</v>
          </cell>
        </row>
        <row r="28">
          <cell r="F28">
            <v>93033.03</v>
          </cell>
        </row>
        <row r="32">
          <cell r="F32">
            <v>16950.71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opLeftCell="A3" workbookViewId="0">
      <selection activeCell="A7" sqref="A7:I14"/>
    </sheetView>
  </sheetViews>
  <sheetFormatPr defaultRowHeight="14.4" x14ac:dyDescent="0.3"/>
  <cols>
    <col min="5" max="6" width="25.33203125" customWidth="1"/>
    <col min="7" max="7" width="15.6640625" hidden="1" customWidth="1"/>
    <col min="8" max="11" width="25.33203125" customWidth="1"/>
  </cols>
  <sheetData>
    <row r="1" spans="1:12" ht="42" customHeight="1" x14ac:dyDescent="0.3">
      <c r="A1" s="324" t="s">
        <v>206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2" ht="17.399999999999999" customHeight="1" x14ac:dyDescent="0.3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2" ht="15.6" x14ac:dyDescent="0.3">
      <c r="A3" s="309" t="s">
        <v>14</v>
      </c>
      <c r="B3" s="309"/>
      <c r="C3" s="309"/>
      <c r="D3" s="309"/>
      <c r="E3" s="309"/>
      <c r="F3" s="309"/>
      <c r="G3" s="309"/>
      <c r="H3" s="309"/>
      <c r="I3" s="309"/>
      <c r="J3" s="316"/>
      <c r="K3" s="316"/>
    </row>
    <row r="4" spans="1:12" ht="17.399999999999999" x14ac:dyDescent="0.3">
      <c r="A4" s="24"/>
      <c r="B4" s="24"/>
      <c r="C4" s="24"/>
      <c r="D4" s="24"/>
      <c r="E4" s="24"/>
      <c r="F4" s="24"/>
      <c r="G4" s="24"/>
      <c r="H4" s="24"/>
      <c r="I4" s="24"/>
      <c r="J4" s="127"/>
      <c r="K4" s="127"/>
    </row>
    <row r="5" spans="1:12" ht="15.6" x14ac:dyDescent="0.3">
      <c r="A5" s="309" t="s">
        <v>18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2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7"/>
      <c r="K6" s="33" t="s">
        <v>26</v>
      </c>
    </row>
    <row r="7" spans="1:12" ht="26.4" x14ac:dyDescent="0.3">
      <c r="A7" s="27"/>
      <c r="B7" s="28"/>
      <c r="C7" s="28"/>
      <c r="D7" s="29"/>
      <c r="E7" s="30"/>
      <c r="F7" s="3" t="s">
        <v>191</v>
      </c>
      <c r="G7" s="3" t="s">
        <v>26</v>
      </c>
      <c r="H7" s="3" t="s">
        <v>192</v>
      </c>
      <c r="I7" s="3" t="s">
        <v>175</v>
      </c>
      <c r="J7" s="3" t="s">
        <v>96</v>
      </c>
      <c r="K7" s="3" t="s">
        <v>176</v>
      </c>
      <c r="L7" s="98"/>
    </row>
    <row r="8" spans="1:12" x14ac:dyDescent="0.3">
      <c r="A8" s="306" t="s">
        <v>0</v>
      </c>
      <c r="B8" s="315"/>
      <c r="C8" s="315"/>
      <c r="D8" s="315"/>
      <c r="E8" s="317"/>
      <c r="F8" s="240">
        <f>+F9+F10</f>
        <v>1167630.58</v>
      </c>
      <c r="G8" s="240"/>
      <c r="H8" s="241">
        <f>+H9+H10</f>
        <v>1488760</v>
      </c>
      <c r="I8" s="217">
        <f>+I9+I10</f>
        <v>1741120</v>
      </c>
      <c r="J8" s="245">
        <f>+J9+J10</f>
        <v>1581120</v>
      </c>
      <c r="K8" s="245">
        <f>+J8</f>
        <v>1581120</v>
      </c>
    </row>
    <row r="9" spans="1:12" x14ac:dyDescent="0.3">
      <c r="A9" s="318" t="s">
        <v>27</v>
      </c>
      <c r="B9" s="319"/>
      <c r="C9" s="319"/>
      <c r="D9" s="319"/>
      <c r="E9" s="320"/>
      <c r="F9" s="242">
        <v>1167599.5</v>
      </c>
      <c r="G9" s="242"/>
      <c r="H9" s="243">
        <f>+'Posebni dio.'!C3-50</f>
        <v>1488710</v>
      </c>
      <c r="I9" s="32">
        <f>+' Račun prihoda i rashoda'!F11</f>
        <v>1741030</v>
      </c>
      <c r="J9" s="246">
        <f>+I9-160000</f>
        <v>1581030</v>
      </c>
      <c r="K9" s="246">
        <f>+J9</f>
        <v>1581030</v>
      </c>
    </row>
    <row r="10" spans="1:12" x14ac:dyDescent="0.3">
      <c r="A10" s="321" t="s">
        <v>28</v>
      </c>
      <c r="B10" s="320"/>
      <c r="C10" s="320"/>
      <c r="D10" s="320"/>
      <c r="E10" s="320"/>
      <c r="F10" s="242">
        <v>31.08</v>
      </c>
      <c r="G10" s="242"/>
      <c r="H10" s="243">
        <v>50</v>
      </c>
      <c r="I10" s="32">
        <f>+' Račun prihoda i rashoda'!F17</f>
        <v>90</v>
      </c>
      <c r="J10" s="246">
        <f>+I10</f>
        <v>90</v>
      </c>
      <c r="K10" s="246">
        <f>+J10</f>
        <v>90</v>
      </c>
    </row>
    <row r="11" spans="1:12" x14ac:dyDescent="0.3">
      <c r="A11" s="34" t="s">
        <v>1</v>
      </c>
      <c r="B11" s="41"/>
      <c r="C11" s="41"/>
      <c r="D11" s="41"/>
      <c r="E11" s="41"/>
      <c r="F11" s="240">
        <f>+F12+F13</f>
        <v>1170476.8600000001</v>
      </c>
      <c r="G11" s="240"/>
      <c r="H11" s="241">
        <f>+H12+H13</f>
        <v>1488760</v>
      </c>
      <c r="I11" s="217">
        <f>+I12+I13</f>
        <v>1741120</v>
      </c>
      <c r="J11" s="245">
        <f t="shared" ref="J11:K11" si="0">J12+J13</f>
        <v>1581120</v>
      </c>
      <c r="K11" s="245">
        <f t="shared" si="0"/>
        <v>1581120</v>
      </c>
    </row>
    <row r="12" spans="1:12" x14ac:dyDescent="0.3">
      <c r="A12" s="322" t="s">
        <v>29</v>
      </c>
      <c r="B12" s="319"/>
      <c r="C12" s="319"/>
      <c r="D12" s="319"/>
      <c r="E12" s="319"/>
      <c r="F12" s="242">
        <v>669449.93000000005</v>
      </c>
      <c r="G12" s="242"/>
      <c r="H12" s="243">
        <f>+H8-H13</f>
        <v>1463790</v>
      </c>
      <c r="I12" s="32">
        <f>+' Račun prihoda i rashoda'!F28</f>
        <v>1711360</v>
      </c>
      <c r="J12" s="246">
        <f>+I12-20000</f>
        <v>1691360</v>
      </c>
      <c r="K12" s="247">
        <f>+J12</f>
        <v>1691360</v>
      </c>
    </row>
    <row r="13" spans="1:12" x14ac:dyDescent="0.3">
      <c r="A13" s="323" t="s">
        <v>30</v>
      </c>
      <c r="B13" s="320"/>
      <c r="C13" s="320"/>
      <c r="D13" s="320"/>
      <c r="E13" s="320"/>
      <c r="F13" s="242">
        <v>501026.93</v>
      </c>
      <c r="G13" s="242"/>
      <c r="H13" s="244">
        <v>24970</v>
      </c>
      <c r="I13" s="42">
        <f>+' Račun prihoda i rashoda'!F35</f>
        <v>29760</v>
      </c>
      <c r="J13" s="248">
        <f>+I13-140000</f>
        <v>-110240</v>
      </c>
      <c r="K13" s="247">
        <f>+J13</f>
        <v>-110240</v>
      </c>
    </row>
    <row r="14" spans="1:12" x14ac:dyDescent="0.3">
      <c r="A14" s="314" t="s">
        <v>46</v>
      </c>
      <c r="B14" s="315"/>
      <c r="C14" s="315"/>
      <c r="D14" s="315"/>
      <c r="E14" s="315"/>
      <c r="F14" s="50">
        <f>+F8-F11</f>
        <v>-2846.2800000000279</v>
      </c>
      <c r="G14" s="50">
        <f>+G8-G11</f>
        <v>0</v>
      </c>
      <c r="H14" s="31"/>
      <c r="I14" s="31">
        <f t="shared" ref="I14" si="1">I8-I11</f>
        <v>0</v>
      </c>
      <c r="J14" s="245"/>
      <c r="K14" s="245"/>
    </row>
    <row r="15" spans="1:12" ht="17.399999999999999" x14ac:dyDescent="0.3">
      <c r="A15" s="24"/>
      <c r="B15" s="22"/>
      <c r="C15" s="22"/>
      <c r="D15" s="22"/>
      <c r="E15" s="22"/>
      <c r="F15" s="22"/>
      <c r="G15" s="22"/>
      <c r="H15" s="22"/>
      <c r="I15" s="23"/>
      <c r="J15" s="23"/>
      <c r="K15" s="23"/>
    </row>
    <row r="16" spans="1:12" ht="17.399999999999999" x14ac:dyDescent="0.3">
      <c r="A16" s="21"/>
      <c r="B16" s="22"/>
      <c r="C16" s="22"/>
      <c r="D16" s="22"/>
      <c r="E16" s="22"/>
      <c r="F16" s="22"/>
      <c r="G16" s="22"/>
      <c r="H16" s="22"/>
      <c r="I16" s="23"/>
      <c r="J16" s="23"/>
      <c r="K16" s="23"/>
    </row>
    <row r="17" spans="1:11" ht="15.6" x14ac:dyDescent="0.3">
      <c r="A17" s="309" t="s">
        <v>47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5.6" x14ac:dyDescent="0.3">
      <c r="A18" s="39"/>
      <c r="B18" s="40"/>
      <c r="C18" s="40"/>
      <c r="D18" s="40"/>
      <c r="E18" s="40"/>
      <c r="F18" s="40"/>
      <c r="G18" s="130"/>
      <c r="H18" s="40"/>
      <c r="I18" s="40"/>
      <c r="J18" s="40"/>
      <c r="K18" s="40"/>
    </row>
    <row r="19" spans="1:11" ht="26.4" x14ac:dyDescent="0.3">
      <c r="A19" s="27"/>
      <c r="B19" s="28"/>
      <c r="C19" s="28"/>
      <c r="D19" s="29"/>
      <c r="E19" s="30"/>
      <c r="F19" s="3" t="s">
        <v>193</v>
      </c>
      <c r="G19" s="3"/>
      <c r="H19" s="3" t="s">
        <v>192</v>
      </c>
      <c r="I19" s="3" t="s">
        <v>175</v>
      </c>
      <c r="J19" s="3" t="s">
        <v>96</v>
      </c>
      <c r="K19" s="3" t="s">
        <v>176</v>
      </c>
    </row>
    <row r="20" spans="1:11" ht="15" customHeight="1" x14ac:dyDescent="0.3">
      <c r="A20" s="311" t="s">
        <v>48</v>
      </c>
      <c r="B20" s="312"/>
      <c r="C20" s="312"/>
      <c r="D20" s="312"/>
      <c r="E20" s="313"/>
      <c r="F20" s="43">
        <v>0</v>
      </c>
      <c r="G20" s="43"/>
      <c r="H20" s="43">
        <v>0</v>
      </c>
      <c r="I20" s="43">
        <v>0</v>
      </c>
      <c r="J20" s="43">
        <v>0</v>
      </c>
      <c r="K20" s="44">
        <v>0</v>
      </c>
    </row>
    <row r="21" spans="1:11" ht="15" customHeight="1" x14ac:dyDescent="0.3">
      <c r="A21" s="314" t="s">
        <v>49</v>
      </c>
      <c r="B21" s="315"/>
      <c r="C21" s="315"/>
      <c r="D21" s="315"/>
      <c r="E21" s="315"/>
      <c r="F21" s="45"/>
      <c r="G21" s="45"/>
      <c r="H21" s="45"/>
      <c r="I21" s="45"/>
      <c r="J21" s="45"/>
      <c r="K21" s="46"/>
    </row>
    <row r="22" spans="1:11" ht="45" customHeight="1" x14ac:dyDescent="0.3">
      <c r="A22" s="306" t="s">
        <v>50</v>
      </c>
      <c r="B22" s="307"/>
      <c r="C22" s="307"/>
      <c r="D22" s="307"/>
      <c r="E22" s="308"/>
      <c r="F22" s="45"/>
      <c r="G22" s="45"/>
      <c r="H22" s="45"/>
      <c r="I22" s="45"/>
      <c r="J22" s="45"/>
      <c r="K22" s="46"/>
    </row>
    <row r="23" spans="1:11" ht="15.6" x14ac:dyDescent="0.3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ht="9" customHeight="1" x14ac:dyDescent="0.3"/>
  </sheetData>
  <mergeCells count="13">
    <mergeCell ref="A1:K2"/>
    <mergeCell ref="A22:E22"/>
    <mergeCell ref="A17:K17"/>
    <mergeCell ref="A20:E20"/>
    <mergeCell ref="A21:E21"/>
    <mergeCell ref="A3:K3"/>
    <mergeCell ref="A5:K5"/>
    <mergeCell ref="A8:E8"/>
    <mergeCell ref="A9:E9"/>
    <mergeCell ref="A10:E10"/>
    <mergeCell ref="A12:E12"/>
    <mergeCell ref="A13:E13"/>
    <mergeCell ref="A14:E1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opLeftCell="A18" workbookViewId="0">
      <selection activeCell="F28" sqref="F28"/>
    </sheetView>
  </sheetViews>
  <sheetFormatPr defaultRowHeight="14.4" x14ac:dyDescent="0.3"/>
  <cols>
    <col min="2" max="2" width="9.77734375" style="57" customWidth="1"/>
    <col min="3" max="3" width="34.88671875" customWidth="1"/>
    <col min="4" max="4" width="20.21875" style="54" customWidth="1"/>
    <col min="5" max="5" width="18.6640625" style="54" customWidth="1"/>
    <col min="6" max="6" width="18.6640625" style="232" customWidth="1"/>
    <col min="7" max="8" width="18.6640625" style="54" customWidth="1"/>
    <col min="9" max="9" width="10" bestFit="1" customWidth="1"/>
    <col min="10" max="10" width="27.44140625" customWidth="1"/>
    <col min="11" max="11" width="29.21875" customWidth="1"/>
  </cols>
  <sheetData>
    <row r="1" spans="1:10" ht="42" customHeight="1" x14ac:dyDescent="0.3">
      <c r="B1" s="309" t="s">
        <v>194</v>
      </c>
      <c r="C1" s="309"/>
      <c r="D1" s="309"/>
      <c r="E1" s="309"/>
      <c r="F1" s="309"/>
      <c r="G1" s="309"/>
      <c r="H1" s="309"/>
    </row>
    <row r="2" spans="1:10" ht="18" customHeight="1" x14ac:dyDescent="0.3">
      <c r="B2" s="56"/>
      <c r="C2" s="4"/>
      <c r="D2" s="51"/>
      <c r="E2" s="51"/>
      <c r="F2" s="24"/>
      <c r="G2" s="51"/>
      <c r="H2" s="51"/>
    </row>
    <row r="3" spans="1:10" ht="15.75" customHeight="1" x14ac:dyDescent="0.3">
      <c r="B3" s="309" t="s">
        <v>14</v>
      </c>
      <c r="C3" s="309"/>
      <c r="D3" s="309"/>
      <c r="E3" s="309"/>
      <c r="F3" s="309"/>
      <c r="G3" s="309"/>
      <c r="H3" s="309"/>
    </row>
    <row r="4" spans="1:10" ht="17.399999999999999" x14ac:dyDescent="0.3">
      <c r="B4" s="56"/>
      <c r="C4" s="4"/>
      <c r="D4" s="51"/>
      <c r="E4" s="51"/>
      <c r="F4" s="24"/>
      <c r="G4" s="51"/>
      <c r="H4" s="53"/>
    </row>
    <row r="5" spans="1:10" ht="18" customHeight="1" x14ac:dyDescent="0.3">
      <c r="B5" s="309" t="s">
        <v>2</v>
      </c>
      <c r="C5" s="309"/>
      <c r="D5" s="309"/>
      <c r="E5" s="309"/>
      <c r="F5" s="309"/>
      <c r="G5" s="309"/>
      <c r="H5" s="309"/>
    </row>
    <row r="6" spans="1:10" ht="17.399999999999999" x14ac:dyDescent="0.3">
      <c r="B6" s="56"/>
      <c r="C6" s="4"/>
      <c r="D6" s="51"/>
      <c r="E6" s="51"/>
      <c r="F6" s="24"/>
      <c r="G6" s="51"/>
      <c r="H6" s="53"/>
    </row>
    <row r="7" spans="1:10" ht="25.2" customHeight="1" x14ac:dyDescent="0.3">
      <c r="B7" s="309" t="s">
        <v>31</v>
      </c>
      <c r="C7" s="309"/>
      <c r="D7" s="309"/>
      <c r="E7" s="309"/>
      <c r="F7" s="309"/>
      <c r="G7" s="309"/>
      <c r="H7" s="309"/>
    </row>
    <row r="8" spans="1:10" ht="15.6" x14ac:dyDescent="0.3">
      <c r="B8" s="56"/>
      <c r="C8" s="49"/>
      <c r="D8" s="52"/>
      <c r="E8" s="52"/>
      <c r="F8" s="222"/>
      <c r="G8" s="52"/>
      <c r="H8" s="52"/>
    </row>
    <row r="9" spans="1:10" ht="15.6" x14ac:dyDescent="0.3">
      <c r="B9" s="56"/>
      <c r="C9" s="49"/>
      <c r="D9" s="55"/>
      <c r="E9" s="58"/>
      <c r="F9" s="254"/>
      <c r="G9" s="55"/>
      <c r="H9" s="55"/>
    </row>
    <row r="10" spans="1:10" ht="24.6" x14ac:dyDescent="0.3">
      <c r="A10" s="61" t="str">
        <f>+A27</f>
        <v>Razred</v>
      </c>
      <c r="B10" s="62" t="s">
        <v>4</v>
      </c>
      <c r="C10" s="60" t="s">
        <v>5</v>
      </c>
      <c r="D10" s="60" t="s">
        <v>193</v>
      </c>
      <c r="E10" s="60" t="s">
        <v>192</v>
      </c>
      <c r="F10" s="255" t="s">
        <v>177</v>
      </c>
      <c r="G10" s="128" t="s">
        <v>98</v>
      </c>
      <c r="H10" s="128" t="s">
        <v>178</v>
      </c>
      <c r="I10" s="105"/>
      <c r="J10" s="105"/>
    </row>
    <row r="11" spans="1:10" x14ac:dyDescent="0.3">
      <c r="A11" s="328">
        <v>6</v>
      </c>
      <c r="B11" s="329"/>
      <c r="C11" s="75" t="s">
        <v>51</v>
      </c>
      <c r="D11" s="250">
        <f>+D12+D13+D14+D15+D16</f>
        <v>1887242.47</v>
      </c>
      <c r="E11" s="250">
        <f>+E12+E13+E14+E16+E15</f>
        <v>1488760</v>
      </c>
      <c r="F11" s="256">
        <f>+F12+F13+F14+F15+F16</f>
        <v>1741030</v>
      </c>
      <c r="G11" s="144">
        <f t="shared" ref="G11:H11" si="0">+G12+G13+G14+G15+G16</f>
        <v>1813380</v>
      </c>
      <c r="H11" s="144">
        <f t="shared" si="0"/>
        <v>1813380</v>
      </c>
    </row>
    <row r="12" spans="1:10" ht="26.4" x14ac:dyDescent="0.3">
      <c r="A12" s="76"/>
      <c r="B12" s="82">
        <v>63</v>
      </c>
      <c r="C12" s="83" t="s">
        <v>52</v>
      </c>
      <c r="D12" s="249">
        <f>+'[2]Račun prihoda i rashoda 24.'!$E$10</f>
        <v>1086847.1000000001</v>
      </c>
      <c r="E12" s="249">
        <f>+'[3]vanpror. prihodi'!$E$12+'[3]vanpror. prihodi'!$E$14+'[3]vanpror. prihodi'!$E$18</f>
        <v>1165830</v>
      </c>
      <c r="F12" s="257">
        <f>+'[1]vanpror. prihodi'!$E$12+'[1]vanpror. prihodi'!$E$14+'[1]vanpror. prihodi'!$E$16</f>
        <v>1378730</v>
      </c>
      <c r="G12" s="143">
        <f>+'[1]vanpror. prihodi'!$E$12+'[1]vanpror. prihodi'!$E$14+'[1]vanpror. prihodi'!$E$16</f>
        <v>1378730</v>
      </c>
      <c r="H12" s="143">
        <f>+'[1]vanpror. prihodi'!$E$12+'[1]vanpror. prihodi'!$E$14+'[1]vanpror. prihodi'!$E$16</f>
        <v>1378730</v>
      </c>
      <c r="J12" s="105"/>
    </row>
    <row r="13" spans="1:10" x14ac:dyDescent="0.3">
      <c r="A13" s="77"/>
      <c r="B13" s="84">
        <v>64</v>
      </c>
      <c r="C13" s="83" t="s">
        <v>53</v>
      </c>
      <c r="D13" s="129">
        <f>+'[2]Račun prihoda i rashoda 24.'!$E$14</f>
        <v>0.15</v>
      </c>
      <c r="E13" s="129">
        <v>10</v>
      </c>
      <c r="F13" s="257">
        <v>10</v>
      </c>
      <c r="G13" s="143">
        <v>10</v>
      </c>
      <c r="H13" s="143">
        <v>10</v>
      </c>
    </row>
    <row r="14" spans="1:10" ht="39.6" x14ac:dyDescent="0.3">
      <c r="A14" s="77"/>
      <c r="B14" s="84">
        <v>65</v>
      </c>
      <c r="C14" s="83" t="s">
        <v>54</v>
      </c>
      <c r="D14" s="249">
        <f>+'[2]Račun prihoda i rashoda 24.'!$E$17</f>
        <v>17755.669999999998</v>
      </c>
      <c r="E14" s="249">
        <f>+'[3]vanpror. prihodi'!$E$17</f>
        <v>20000</v>
      </c>
      <c r="F14" s="257">
        <f>+'[1]vanpror. prihodi'!$E$15</f>
        <v>20000</v>
      </c>
      <c r="G14" s="143">
        <f>+'[1]vanpror. prihodi'!$E$15</f>
        <v>20000</v>
      </c>
      <c r="H14" s="143">
        <f>+'[1]vanpror. prihodi'!$E$15</f>
        <v>20000</v>
      </c>
    </row>
    <row r="15" spans="1:10" ht="39.6" x14ac:dyDescent="0.3">
      <c r="A15" s="77"/>
      <c r="B15" s="84">
        <v>66</v>
      </c>
      <c r="C15" s="83" t="s">
        <v>55</v>
      </c>
      <c r="D15" s="249">
        <f>+'[2]Račun prihoda i rashoda 24.'!$E$20</f>
        <v>500000</v>
      </c>
      <c r="E15" s="249">
        <f>+'[3]vanpror. prihodi'!$E$9</f>
        <v>40</v>
      </c>
      <c r="F15" s="257"/>
      <c r="G15" s="143"/>
      <c r="H15" s="143"/>
      <c r="J15" s="105"/>
    </row>
    <row r="16" spans="1:10" ht="26.4" x14ac:dyDescent="0.3">
      <c r="A16" s="77"/>
      <c r="B16" s="85">
        <v>67</v>
      </c>
      <c r="C16" s="83" t="s">
        <v>58</v>
      </c>
      <c r="D16" s="249">
        <f>+'[2]Račun prihoda i rashoda 24.'!$E$23</f>
        <v>282639.55</v>
      </c>
      <c r="E16" s="249">
        <v>302880</v>
      </c>
      <c r="F16" s="257">
        <f>+'Prihodi i rashodi po izvorima'!D12+'Prihodi i rashodi po izvorima'!D14+'Prihodi i rashodi po izvorima'!D15+'Prihodi i rashodi po izvorima'!D16</f>
        <v>342290</v>
      </c>
      <c r="G16" s="143">
        <f>+[1]KONSOLIDIRANI!$D$157+[1]KONSOLIDIRANI!$D$158+[1]KONSOLIDIRANI!$D$159+[1]KONSOLIDIRANI!$D$160-190000+30000</f>
        <v>414640</v>
      </c>
      <c r="H16" s="143">
        <f>+G16</f>
        <v>414640</v>
      </c>
      <c r="J16" s="105"/>
    </row>
    <row r="17" spans="1:10" ht="27" customHeight="1" x14ac:dyDescent="0.3">
      <c r="A17" s="330">
        <v>7</v>
      </c>
      <c r="B17" s="331"/>
      <c r="C17" s="78" t="s">
        <v>56</v>
      </c>
      <c r="D17" s="251">
        <f>+'[2]Račun prihoda i rashoda 24.'!$E$27</f>
        <v>57.72</v>
      </c>
      <c r="E17" s="252">
        <v>50</v>
      </c>
      <c r="F17" s="256">
        <f>+F18</f>
        <v>90</v>
      </c>
      <c r="G17" s="144">
        <f>+F17</f>
        <v>90</v>
      </c>
      <c r="H17" s="144">
        <f>+G17</f>
        <v>90</v>
      </c>
    </row>
    <row r="18" spans="1:10" ht="26.4" x14ac:dyDescent="0.3">
      <c r="A18" s="79"/>
      <c r="B18" s="80">
        <v>72</v>
      </c>
      <c r="C18" s="81" t="s">
        <v>57</v>
      </c>
      <c r="D18" s="133">
        <f>+D17</f>
        <v>57.72</v>
      </c>
      <c r="E18" s="129">
        <v>50</v>
      </c>
      <c r="F18" s="256">
        <v>90</v>
      </c>
      <c r="G18" s="144">
        <f>+F18</f>
        <v>90</v>
      </c>
      <c r="H18" s="144">
        <f>+G18</f>
        <v>90</v>
      </c>
    </row>
    <row r="19" spans="1:10" ht="15.6" x14ac:dyDescent="0.3">
      <c r="B19" s="56"/>
      <c r="C19" s="49"/>
      <c r="D19" s="253">
        <f>+D17+D11</f>
        <v>1887300.19</v>
      </c>
      <c r="E19" s="253">
        <f>+SAŽETAK!H8</f>
        <v>1488760</v>
      </c>
      <c r="F19" s="341">
        <f>+F11+F18</f>
        <v>1741120</v>
      </c>
      <c r="G19" s="253">
        <f>+G11+G17</f>
        <v>1813470</v>
      </c>
      <c r="H19" s="253">
        <f t="shared" ref="H19" si="1">+G19</f>
        <v>1813470</v>
      </c>
    </row>
    <row r="20" spans="1:10" ht="15.75" customHeight="1" x14ac:dyDescent="0.3">
      <c r="B20" s="56"/>
      <c r="C20" s="49"/>
      <c r="D20" s="131"/>
      <c r="E20" s="131"/>
      <c r="F20" s="222"/>
      <c r="G20" s="131"/>
      <c r="H20" s="52"/>
    </row>
    <row r="21" spans="1:10" ht="15.75" customHeight="1" x14ac:dyDescent="0.3">
      <c r="B21" s="56"/>
      <c r="C21" s="132"/>
      <c r="D21" s="52"/>
      <c r="E21" s="52"/>
      <c r="F21" s="222"/>
      <c r="G21" s="52"/>
      <c r="H21" s="52"/>
    </row>
    <row r="22" spans="1:10" ht="15.75" customHeight="1" x14ac:dyDescent="0.3">
      <c r="B22" s="56"/>
      <c r="C22" s="4"/>
      <c r="D22" s="51"/>
      <c r="E22" s="51"/>
      <c r="F22" s="24"/>
      <c r="G22" s="51"/>
      <c r="H22" s="53"/>
    </row>
    <row r="25" spans="1:10" ht="15.6" x14ac:dyDescent="0.3">
      <c r="B25" s="309" t="s">
        <v>32</v>
      </c>
      <c r="C25" s="327"/>
      <c r="D25" s="327"/>
      <c r="E25" s="327"/>
      <c r="F25" s="327"/>
      <c r="G25" s="327"/>
      <c r="H25" s="327"/>
    </row>
    <row r="26" spans="1:10" ht="17.399999999999999" x14ac:dyDescent="0.3">
      <c r="A26" s="24"/>
      <c r="B26" s="24"/>
      <c r="C26" s="24"/>
      <c r="D26" s="24"/>
      <c r="E26" s="24"/>
      <c r="F26" s="24"/>
      <c r="G26" s="5"/>
      <c r="H26" s="5"/>
    </row>
    <row r="27" spans="1:10" ht="26.4" x14ac:dyDescent="0.3">
      <c r="A27" s="20" t="s">
        <v>3</v>
      </c>
      <c r="B27" s="19" t="s">
        <v>4</v>
      </c>
      <c r="C27" s="19" t="s">
        <v>5</v>
      </c>
      <c r="D27" s="19" t="s">
        <v>193</v>
      </c>
      <c r="E27" s="20" t="s">
        <v>192</v>
      </c>
      <c r="F27" s="142" t="s">
        <v>177</v>
      </c>
      <c r="G27" s="20" t="s">
        <v>98</v>
      </c>
      <c r="H27" s="20" t="s">
        <v>178</v>
      </c>
      <c r="J27" s="105"/>
    </row>
    <row r="28" spans="1:10" x14ac:dyDescent="0.3">
      <c r="A28" s="325">
        <v>3</v>
      </c>
      <c r="B28" s="326"/>
      <c r="C28" s="63" t="s">
        <v>6</v>
      </c>
      <c r="D28" s="69">
        <f>+D29+D30+D31+D32+D33</f>
        <v>1364850.6199999999</v>
      </c>
      <c r="E28" s="114">
        <f>+E29+E30+E31+E32+E33</f>
        <v>1463790</v>
      </c>
      <c r="F28" s="258">
        <f>+F29+F30+F31+F32+F33</f>
        <v>1711360</v>
      </c>
      <c r="G28" s="117">
        <f>+G29+G30+G31+G32+G33</f>
        <v>1694060</v>
      </c>
      <c r="H28" s="64">
        <f>+G28</f>
        <v>1694060</v>
      </c>
    </row>
    <row r="29" spans="1:10" x14ac:dyDescent="0.3">
      <c r="A29" s="11"/>
      <c r="B29" s="18">
        <v>31</v>
      </c>
      <c r="C29" s="18" t="s">
        <v>7</v>
      </c>
      <c r="D29" s="86">
        <f>+'[2]Račun prihoda i rashoda 24.'!$E$31</f>
        <v>1101084.92</v>
      </c>
      <c r="E29" s="115">
        <f>+'[4]EKONOMSKA KLASIFIKACIJA '!$C$21</f>
        <v>1201300</v>
      </c>
      <c r="F29" s="259">
        <f>209600+1234000</f>
        <v>1443600</v>
      </c>
      <c r="G29" s="87">
        <f>+F29</f>
        <v>1443600</v>
      </c>
      <c r="H29" s="87">
        <f>+G29</f>
        <v>1443600</v>
      </c>
    </row>
    <row r="30" spans="1:10" x14ac:dyDescent="0.3">
      <c r="A30" s="12"/>
      <c r="B30" s="13">
        <v>32</v>
      </c>
      <c r="C30" s="13" t="s">
        <v>15</v>
      </c>
      <c r="D30" s="86">
        <f>+'[2]Račun prihoda i rashoda 24.'!$E$38</f>
        <v>201603.25</v>
      </c>
      <c r="E30" s="115">
        <f>+'[4]EKONOMSKA KLASIFIKACIJA '!$C$27</f>
        <v>206360</v>
      </c>
      <c r="F30" s="259">
        <f>120310+91220</f>
        <v>211530</v>
      </c>
      <c r="G30" s="87">
        <f>+F30-81200+63900</f>
        <v>194230</v>
      </c>
      <c r="H30" s="87">
        <f>+G30</f>
        <v>194230</v>
      </c>
      <c r="J30" s="98"/>
    </row>
    <row r="31" spans="1:10" x14ac:dyDescent="0.3">
      <c r="A31" s="12"/>
      <c r="B31" s="13">
        <v>34</v>
      </c>
      <c r="C31" s="13" t="s">
        <v>59</v>
      </c>
      <c r="D31" s="86">
        <f>+'[2]Račun prihoda i rashoda 24.'!$E$64</f>
        <v>500.66</v>
      </c>
      <c r="E31" s="115">
        <f>+'[4]EKONOMSKA KLASIFIKACIJA '!$C$49</f>
        <v>400</v>
      </c>
      <c r="F31" s="259">
        <v>500</v>
      </c>
      <c r="G31" s="87">
        <v>500</v>
      </c>
      <c r="H31" s="87" t="s">
        <v>207</v>
      </c>
      <c r="J31" s="105"/>
    </row>
    <row r="32" spans="1:10" x14ac:dyDescent="0.3">
      <c r="A32" s="12"/>
      <c r="B32" s="13">
        <v>37</v>
      </c>
      <c r="C32" s="13" t="s">
        <v>92</v>
      </c>
      <c r="D32" s="86">
        <f>+'[2]Račun prihoda i rashoda 24.'!$E$67</f>
        <v>60965.82</v>
      </c>
      <c r="E32" s="115">
        <f>+'[4]EKONOMSKA KLASIFIKACIJA '!$C$51</f>
        <v>55000</v>
      </c>
      <c r="F32" s="259">
        <f>35000+20000</f>
        <v>55000</v>
      </c>
      <c r="G32" s="87">
        <v>55000</v>
      </c>
      <c r="H32" s="87">
        <v>55000</v>
      </c>
      <c r="J32" s="105"/>
    </row>
    <row r="33" spans="1:10" x14ac:dyDescent="0.3">
      <c r="A33" s="12"/>
      <c r="B33" s="13">
        <v>38</v>
      </c>
      <c r="C33" s="13" t="s">
        <v>195</v>
      </c>
      <c r="D33" s="88">
        <f>+'[2]Račun prihoda i rashoda 24.'!$E$71</f>
        <v>695.97</v>
      </c>
      <c r="E33" s="115">
        <f>+'[4]EKONOMSKA KLASIFIKACIJA '!$C$53</f>
        <v>730</v>
      </c>
      <c r="F33" s="259">
        <v>730</v>
      </c>
      <c r="G33" s="87">
        <v>730</v>
      </c>
      <c r="H33" s="87">
        <v>730</v>
      </c>
      <c r="J33" s="98"/>
    </row>
    <row r="34" spans="1:10" ht="26.4" x14ac:dyDescent="0.3">
      <c r="A34" s="65">
        <v>4</v>
      </c>
      <c r="B34" s="66"/>
      <c r="C34" s="72" t="s">
        <v>8</v>
      </c>
      <c r="D34" s="73">
        <f>+D35</f>
        <v>526314.99</v>
      </c>
      <c r="E34" s="116">
        <f>+'[4]EKONOMSKA KLASIFIKACIJA '!$C$55</f>
        <v>24970</v>
      </c>
      <c r="F34" s="260">
        <f>+F35</f>
        <v>29760</v>
      </c>
      <c r="G34" s="118">
        <f>+G35</f>
        <v>26970</v>
      </c>
      <c r="H34" s="74">
        <f>+G34</f>
        <v>26970</v>
      </c>
    </row>
    <row r="35" spans="1:10" ht="26.4" x14ac:dyDescent="0.3">
      <c r="A35" s="16"/>
      <c r="B35" s="18">
        <v>42</v>
      </c>
      <c r="C35" s="89" t="s">
        <v>9</v>
      </c>
      <c r="D35" s="86">
        <f>+'[2]Račun prihoda i rashoda 24.'!$E$74</f>
        <v>526314.99</v>
      </c>
      <c r="E35" s="115">
        <f>+E34</f>
        <v>24970</v>
      </c>
      <c r="F35" s="259">
        <f>5970+23790</f>
        <v>29760</v>
      </c>
      <c r="G35" s="87">
        <f>5970+21000</f>
        <v>26970</v>
      </c>
      <c r="H35" s="87">
        <f>+H34</f>
        <v>26970</v>
      </c>
      <c r="J35" s="98"/>
    </row>
    <row r="36" spans="1:10" x14ac:dyDescent="0.3">
      <c r="A36" s="68"/>
      <c r="B36" s="112"/>
      <c r="C36" s="90"/>
      <c r="D36" s="91"/>
      <c r="E36" s="90"/>
      <c r="F36" s="261"/>
      <c r="G36" s="113"/>
      <c r="H36" s="113">
        <f>+G36</f>
        <v>0</v>
      </c>
      <c r="J36" s="105"/>
    </row>
    <row r="37" spans="1:10" x14ac:dyDescent="0.3">
      <c r="D37" s="134">
        <f>+D34+D28</f>
        <v>1891165.6099999999</v>
      </c>
      <c r="E37" s="135">
        <f>+E34+E28</f>
        <v>1488760</v>
      </c>
      <c r="F37" s="342">
        <f>+F34+F28</f>
        <v>1741120</v>
      </c>
      <c r="G37" s="134">
        <f>+G34+G28</f>
        <v>1721030</v>
      </c>
      <c r="H37" s="135">
        <f>+H35+H28</f>
        <v>1721030</v>
      </c>
      <c r="J37" s="105"/>
    </row>
    <row r="38" spans="1:10" x14ac:dyDescent="0.3">
      <c r="D38" s="141"/>
      <c r="E38" s="141"/>
      <c r="G38" s="111"/>
    </row>
    <row r="39" spans="1:10" x14ac:dyDescent="0.3">
      <c r="G39" s="141"/>
    </row>
    <row r="40" spans="1:10" x14ac:dyDescent="0.3">
      <c r="D40" s="141"/>
    </row>
  </sheetData>
  <mergeCells count="8">
    <mergeCell ref="A28:B28"/>
    <mergeCell ref="B25:H25"/>
    <mergeCell ref="B1:H1"/>
    <mergeCell ref="B3:H3"/>
    <mergeCell ref="B5:H5"/>
    <mergeCell ref="B7:H7"/>
    <mergeCell ref="A11:B11"/>
    <mergeCell ref="A17:B1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4"/>
  <sheetViews>
    <sheetView topLeftCell="A21" workbookViewId="0">
      <selection activeCell="A32" sqref="A32"/>
    </sheetView>
  </sheetViews>
  <sheetFormatPr defaultRowHeight="14.4" x14ac:dyDescent="0.3"/>
  <cols>
    <col min="1" max="1" width="36.77734375" customWidth="1"/>
    <col min="2" max="2" width="17.77734375" customWidth="1"/>
    <col min="3" max="3" width="28" customWidth="1"/>
    <col min="4" max="4" width="25.33203125" style="125" customWidth="1"/>
    <col min="5" max="5" width="21.33203125" customWidth="1"/>
    <col min="6" max="6" width="21.77734375" customWidth="1"/>
    <col min="8" max="8" width="14.33203125" customWidth="1"/>
    <col min="9" max="9" width="17.21875" customWidth="1"/>
  </cols>
  <sheetData>
    <row r="1" spans="1:8" ht="42" customHeight="1" x14ac:dyDescent="0.3">
      <c r="A1" s="309" t="s">
        <v>99</v>
      </c>
      <c r="B1" s="309"/>
      <c r="C1" s="309"/>
      <c r="D1" s="309"/>
      <c r="E1" s="309"/>
      <c r="F1" s="309"/>
    </row>
    <row r="2" spans="1:8" ht="18" customHeight="1" x14ac:dyDescent="0.3">
      <c r="A2" s="24"/>
      <c r="B2" s="24"/>
      <c r="C2" s="24"/>
      <c r="D2" s="120"/>
      <c r="E2" s="24"/>
      <c r="F2" s="24"/>
    </row>
    <row r="3" spans="1:8" ht="15.75" customHeight="1" x14ac:dyDescent="0.3">
      <c r="A3" s="309" t="s">
        <v>14</v>
      </c>
      <c r="B3" s="309"/>
      <c r="C3" s="309"/>
      <c r="D3" s="309"/>
      <c r="E3" s="309"/>
      <c r="F3" s="309"/>
    </row>
    <row r="4" spans="1:8" ht="17.399999999999999" x14ac:dyDescent="0.3">
      <c r="B4" s="24"/>
      <c r="C4" s="24"/>
      <c r="D4" s="120"/>
      <c r="E4" s="5"/>
      <c r="F4" s="5"/>
    </row>
    <row r="5" spans="1:8" ht="18" customHeight="1" x14ac:dyDescent="0.3">
      <c r="A5" s="309" t="s">
        <v>2</v>
      </c>
      <c r="B5" s="309"/>
      <c r="C5" s="309"/>
      <c r="D5" s="309"/>
      <c r="E5" s="309"/>
      <c r="F5" s="309"/>
    </row>
    <row r="6" spans="1:8" ht="17.399999999999999" x14ac:dyDescent="0.3">
      <c r="A6" s="24"/>
      <c r="B6" s="24"/>
      <c r="C6" s="24"/>
      <c r="D6" s="120"/>
      <c r="E6" s="5"/>
      <c r="F6" s="5"/>
    </row>
    <row r="7" spans="1:8" ht="15.75" customHeight="1" x14ac:dyDescent="0.3">
      <c r="A7" s="309" t="s">
        <v>33</v>
      </c>
      <c r="B7" s="309"/>
      <c r="C7" s="309"/>
      <c r="D7" s="309"/>
      <c r="E7" s="309"/>
      <c r="F7" s="309"/>
    </row>
    <row r="8" spans="1:8" ht="15.75" customHeight="1" x14ac:dyDescent="0.3">
      <c r="A8" s="140"/>
      <c r="B8" s="140"/>
      <c r="C8" s="140"/>
      <c r="D8" s="121"/>
      <c r="E8" s="140"/>
      <c r="F8" s="140"/>
    </row>
    <row r="9" spans="1:8" ht="25.8" customHeight="1" x14ac:dyDescent="0.3">
      <c r="A9" s="92" t="s">
        <v>35</v>
      </c>
      <c r="B9" s="93" t="s">
        <v>193</v>
      </c>
      <c r="C9" s="92" t="s">
        <v>192</v>
      </c>
      <c r="D9" s="122" t="s">
        <v>177</v>
      </c>
      <c r="E9" s="92" t="s">
        <v>23</v>
      </c>
      <c r="F9" s="92" t="s">
        <v>98</v>
      </c>
    </row>
    <row r="10" spans="1:8" ht="15.75" customHeight="1" x14ac:dyDescent="0.3">
      <c r="A10" s="94" t="s">
        <v>0</v>
      </c>
      <c r="B10" s="101"/>
      <c r="C10" s="95"/>
      <c r="D10" s="218"/>
      <c r="E10" s="95"/>
      <c r="F10" s="95"/>
    </row>
    <row r="11" spans="1:8" ht="15.75" customHeight="1" x14ac:dyDescent="0.3">
      <c r="A11" s="67" t="s">
        <v>66</v>
      </c>
      <c r="B11" s="99">
        <f>SUM(B12:B18)+B19</f>
        <v>1363467.94</v>
      </c>
      <c r="C11" s="96">
        <f>+C12+C13+C14+C15+C16+C17+C18</f>
        <v>1488760</v>
      </c>
      <c r="D11" s="338">
        <f>SUM(D12:D18)</f>
        <v>1741120</v>
      </c>
      <c r="E11" s="136">
        <f>SUM(E12:E18)</f>
        <v>1581120</v>
      </c>
      <c r="F11" s="136">
        <f>SUM(F12:F18)</f>
        <v>1581120</v>
      </c>
      <c r="H11" s="105"/>
    </row>
    <row r="12" spans="1:8" x14ac:dyDescent="0.3">
      <c r="A12" s="339" t="s">
        <v>67</v>
      </c>
      <c r="B12" s="71">
        <f>+'[2]Rashodi prema izvorima'!$E$8</f>
        <v>189931.76</v>
      </c>
      <c r="C12" s="304">
        <v>199820</v>
      </c>
      <c r="D12" s="123">
        <v>214696</v>
      </c>
      <c r="E12" s="137">
        <f>+D12-190000+30000</f>
        <v>54696</v>
      </c>
      <c r="F12" s="137">
        <f t="shared" ref="F12:F18" si="0">+E12</f>
        <v>54696</v>
      </c>
    </row>
    <row r="13" spans="1:8" x14ac:dyDescent="0.3">
      <c r="A13" s="97" t="s">
        <v>196</v>
      </c>
      <c r="B13" s="71">
        <f>+'[2]Rashodi prema izvorima'!$E$10</f>
        <v>110.15</v>
      </c>
      <c r="C13" s="304">
        <v>100</v>
      </c>
      <c r="D13" s="123">
        <v>100</v>
      </c>
      <c r="E13" s="137">
        <f t="shared" ref="E13:E18" si="1">+D13</f>
        <v>100</v>
      </c>
      <c r="F13" s="137">
        <f t="shared" si="0"/>
        <v>100</v>
      </c>
    </row>
    <row r="14" spans="1:8" x14ac:dyDescent="0.3">
      <c r="A14" s="340" t="s">
        <v>204</v>
      </c>
      <c r="B14" s="71">
        <f>+'[2]Rashodi prema izvorima'!$E$9</f>
        <v>68000</v>
      </c>
      <c r="C14" s="305">
        <v>73970</v>
      </c>
      <c r="D14" s="123">
        <v>78970</v>
      </c>
      <c r="E14" s="137">
        <f t="shared" si="1"/>
        <v>78970</v>
      </c>
      <c r="F14" s="137">
        <f t="shared" si="0"/>
        <v>78970</v>
      </c>
    </row>
    <row r="15" spans="1:8" x14ac:dyDescent="0.3">
      <c r="A15" s="340" t="s">
        <v>197</v>
      </c>
      <c r="B15" s="71">
        <v>91.79</v>
      </c>
      <c r="C15" s="305">
        <v>120</v>
      </c>
      <c r="D15" s="123">
        <v>150</v>
      </c>
      <c r="E15" s="137">
        <f t="shared" si="1"/>
        <v>150</v>
      </c>
      <c r="F15" s="137">
        <f t="shared" si="0"/>
        <v>150</v>
      </c>
    </row>
    <row r="16" spans="1:8" x14ac:dyDescent="0.3">
      <c r="A16" s="340" t="s">
        <v>208</v>
      </c>
      <c r="B16" s="71">
        <f>+'[2]Rashodi prema izvorima'!$E$22</f>
        <v>18646</v>
      </c>
      <c r="C16" s="305">
        <v>28920</v>
      </c>
      <c r="D16" s="123">
        <v>48474</v>
      </c>
      <c r="E16" s="137">
        <f t="shared" si="1"/>
        <v>48474</v>
      </c>
      <c r="F16" s="137">
        <f t="shared" si="0"/>
        <v>48474</v>
      </c>
    </row>
    <row r="17" spans="1:9" ht="26.4" x14ac:dyDescent="0.3">
      <c r="A17" s="97" t="s">
        <v>203</v>
      </c>
      <c r="B17" s="71">
        <f>+'[2]Rashodi prema izvorima'!$E$23</f>
        <v>999102.08</v>
      </c>
      <c r="C17" s="305">
        <f>+'[4]Prihodi i rashodi po izvorima'!$C$7</f>
        <v>1071600</v>
      </c>
      <c r="D17" s="123">
        <f>+[1]KONSOLIDIRANI!$D$161</f>
        <v>1261800</v>
      </c>
      <c r="E17" s="137">
        <f t="shared" si="1"/>
        <v>1261800</v>
      </c>
      <c r="F17" s="137">
        <f t="shared" si="0"/>
        <v>1261800</v>
      </c>
    </row>
    <row r="18" spans="1:9" x14ac:dyDescent="0.3">
      <c r="A18" s="97" t="s">
        <v>202</v>
      </c>
      <c r="B18" s="71">
        <f>+'[2]Rashodi prema izvorima'!$E$24</f>
        <v>87586.16</v>
      </c>
      <c r="C18" s="305">
        <f>+'[4]Prihodi i rashodi po izvorima'!$C$10</f>
        <v>114230</v>
      </c>
      <c r="D18" s="123">
        <f>+[1]KONSOLIDIRANI!$D$162</f>
        <v>136930</v>
      </c>
      <c r="E18" s="137">
        <f t="shared" si="1"/>
        <v>136930</v>
      </c>
      <c r="F18" s="137">
        <f t="shared" si="0"/>
        <v>136930</v>
      </c>
    </row>
    <row r="19" spans="1:9" ht="24" customHeight="1" x14ac:dyDescent="0.3">
      <c r="A19" s="12"/>
      <c r="B19" s="9"/>
      <c r="C19" s="9"/>
      <c r="D19" s="123"/>
      <c r="E19" s="9"/>
      <c r="F19" s="9"/>
      <c r="H19" s="98"/>
    </row>
    <row r="20" spans="1:9" ht="15.75" customHeight="1" x14ac:dyDescent="0.3">
      <c r="A20" s="140"/>
      <c r="B20" s="140"/>
      <c r="C20" s="140"/>
      <c r="D20" s="121"/>
      <c r="E20" s="140"/>
      <c r="F20" s="140"/>
    </row>
    <row r="22" spans="1:9" ht="15.6" customHeight="1" x14ac:dyDescent="0.3">
      <c r="A22" s="309" t="s">
        <v>34</v>
      </c>
      <c r="B22" s="309"/>
      <c r="C22" s="309"/>
      <c r="D22" s="309"/>
      <c r="E22" s="309"/>
      <c r="F22" s="309"/>
    </row>
    <row r="23" spans="1:9" ht="15.6" x14ac:dyDescent="0.3">
      <c r="C23" s="332" t="s">
        <v>91</v>
      </c>
      <c r="D23" s="332"/>
    </row>
    <row r="25" spans="1:9" ht="26.4" x14ac:dyDescent="0.3">
      <c r="A25" s="20" t="s">
        <v>35</v>
      </c>
      <c r="B25" s="19" t="s">
        <v>193</v>
      </c>
      <c r="C25" s="262" t="s">
        <v>192</v>
      </c>
      <c r="D25" s="124" t="s">
        <v>177</v>
      </c>
      <c r="E25" s="19" t="s">
        <v>98</v>
      </c>
      <c r="F25" s="20" t="s">
        <v>178</v>
      </c>
      <c r="H25" s="98"/>
      <c r="I25" s="98"/>
    </row>
    <row r="26" spans="1:9" x14ac:dyDescent="0.3">
      <c r="A26" s="94" t="s">
        <v>1</v>
      </c>
      <c r="B26" s="119">
        <f>B27+B38</f>
        <v>1225697.75</v>
      </c>
      <c r="C26" s="263">
        <f>+C11</f>
        <v>1488760</v>
      </c>
      <c r="D26" s="218">
        <f>+D28+D29+D30+D31+D32+D33+D34+D38</f>
        <v>1741120</v>
      </c>
      <c r="E26" s="302" t="e">
        <f>+E28+E29+E30+E31+E32+E33+E34</f>
        <v>#REF!</v>
      </c>
      <c r="F26" s="302" t="e">
        <f>+E26</f>
        <v>#REF!</v>
      </c>
      <c r="H26" s="98"/>
      <c r="I26" s="98"/>
    </row>
    <row r="27" spans="1:9" x14ac:dyDescent="0.3">
      <c r="A27" s="67" t="s">
        <v>66</v>
      </c>
      <c r="B27" s="100">
        <f>SUM(B28:B34)+B35+B36</f>
        <v>1202777.04</v>
      </c>
      <c r="C27" s="264">
        <f>+C28+C29+C30+C31+C32+C33+C38+C34</f>
        <v>1488760</v>
      </c>
      <c r="D27" s="271"/>
      <c r="E27" s="303"/>
      <c r="F27" s="303"/>
    </row>
    <row r="28" spans="1:9" x14ac:dyDescent="0.3">
      <c r="A28" s="145" t="s">
        <v>37</v>
      </c>
      <c r="B28" s="70">
        <f>+B12-40.22</f>
        <v>189891.54</v>
      </c>
      <c r="C28" s="265">
        <f>+C12</f>
        <v>199820</v>
      </c>
      <c r="D28" s="296">
        <f>+D12</f>
        <v>214696</v>
      </c>
      <c r="E28" s="123" t="e">
        <f>+'Posebni dio.'!#REF!+'Posebni dio.'!E41+'Posebni dio.'!E37+'Posebni dio.'!E34+'Posebni dio.'!E27+'Posebni dio.'!E17-20000</f>
        <v>#REF!</v>
      </c>
      <c r="F28" s="123" t="e">
        <f>+'Posebni dio.'!#REF!+'Posebni dio.'!F41+'Posebni dio.'!F37+'Posebni dio.'!F34+'Posebni dio.'!F27+'Posebni dio.'!F17</f>
        <v>#REF!</v>
      </c>
      <c r="H28" s="98"/>
    </row>
    <row r="29" spans="1:9" x14ac:dyDescent="0.3">
      <c r="A29" s="146" t="s">
        <v>196</v>
      </c>
      <c r="B29" s="70"/>
      <c r="C29" s="265">
        <f>+C13</f>
        <v>100</v>
      </c>
      <c r="D29" s="297">
        <f>+'Posebni dio.'!D19</f>
        <v>100</v>
      </c>
      <c r="E29" s="123">
        <f>+'Posebni dio.'!E19</f>
        <v>100</v>
      </c>
      <c r="F29" s="123">
        <f>+'Posebni dio.'!F19</f>
        <v>100</v>
      </c>
      <c r="H29" s="98"/>
      <c r="I29" s="98"/>
    </row>
    <row r="30" spans="1:9" x14ac:dyDescent="0.3">
      <c r="A30" s="17" t="s">
        <v>201</v>
      </c>
      <c r="B30" s="70">
        <f>+'[6]Rashodi prema izvorima finan'!$F$24</f>
        <v>64238</v>
      </c>
      <c r="C30" s="265">
        <f>+C14-5970</f>
        <v>68000</v>
      </c>
      <c r="D30" s="259">
        <f>+D14-5970</f>
        <v>73000</v>
      </c>
      <c r="E30" s="123">
        <f>+'Posebni dio.'!E9+'Posebni dio.'!E63</f>
        <v>76970</v>
      </c>
      <c r="F30" s="123">
        <f>+'Posebni dio.'!F9+'Posebni dio.'!F63</f>
        <v>76970</v>
      </c>
      <c r="I30" s="98"/>
    </row>
    <row r="31" spans="1:9" x14ac:dyDescent="0.3">
      <c r="A31" s="146" t="s">
        <v>197</v>
      </c>
      <c r="B31" s="70">
        <f>+'[6]Rashodi prema izvorima finan'!$F$25</f>
        <v>80.36</v>
      </c>
      <c r="C31" s="265">
        <v>120</v>
      </c>
      <c r="D31" s="298">
        <f>+'Posebni dio.'!D51</f>
        <v>150</v>
      </c>
      <c r="E31" s="123">
        <f>+'Posebni dio.'!E51</f>
        <v>150</v>
      </c>
      <c r="F31" s="123">
        <f>+'Posebni dio.'!F51</f>
        <v>150</v>
      </c>
      <c r="H31" s="98"/>
      <c r="I31" s="98"/>
    </row>
    <row r="32" spans="1:9" ht="15.75" customHeight="1" x14ac:dyDescent="0.3">
      <c r="A32" s="145" t="s">
        <v>198</v>
      </c>
      <c r="B32" s="70">
        <f>+'[6]Rashodi prema izvorima finan'!$F$26</f>
        <v>26936.99</v>
      </c>
      <c r="C32" s="265">
        <v>28920</v>
      </c>
      <c r="D32" s="299">
        <f>+D16</f>
        <v>48474</v>
      </c>
      <c r="E32" s="123">
        <f>+'Posebni dio.'!F53+'Posebni dio.'!E44</f>
        <v>29070</v>
      </c>
      <c r="F32" s="123">
        <f>+'Posebni dio.'!G53+'Posebni dio.'!F44</f>
        <v>27220</v>
      </c>
      <c r="I32" s="98"/>
    </row>
    <row r="33" spans="1:9" ht="26.4" x14ac:dyDescent="0.3">
      <c r="A33" s="146" t="s">
        <v>199</v>
      </c>
      <c r="B33" s="70">
        <f>+'[6]Rashodi prema izvorima finan'!$F$27</f>
        <v>828597.12</v>
      </c>
      <c r="C33" s="265">
        <f>+C17</f>
        <v>1071600</v>
      </c>
      <c r="D33" s="300">
        <f>+'Posebni dio.'!D13</f>
        <v>1261800</v>
      </c>
      <c r="E33" s="123">
        <f>+'Posebni dio.'!E13</f>
        <v>1261800</v>
      </c>
      <c r="F33" s="123">
        <f>+'Posebni dio.'!F13</f>
        <v>1261800</v>
      </c>
      <c r="I33" s="105"/>
    </row>
    <row r="34" spans="1:9" x14ac:dyDescent="0.3">
      <c r="A34" s="145" t="s">
        <v>200</v>
      </c>
      <c r="B34" s="70">
        <f>+'[6]Rashodi prema izvorima finan'!$F$28</f>
        <v>93033.03</v>
      </c>
      <c r="C34" s="265">
        <v>95230</v>
      </c>
      <c r="D34" s="301">
        <f>+'Posebni dio.'!D22+'Posebni dio.'!D31+'Posebni dio.'!D48+'Posebni dio.'!D60-23700</f>
        <v>113230</v>
      </c>
      <c r="E34" s="123">
        <f>+'Posebni dio.'!E22+'Posebni dio.'!E31+'Posebni dio.'!E48+'Posebni dio.'!E60</f>
        <v>136930</v>
      </c>
      <c r="F34" s="123">
        <f>+'Posebni dio.'!F22+'Posebni dio.'!F31+'Posebni dio.'!F48+'Posebni dio.'!F60</f>
        <v>136930</v>
      </c>
    </row>
    <row r="35" spans="1:9" x14ac:dyDescent="0.3">
      <c r="A35" s="18" t="s">
        <v>205</v>
      </c>
      <c r="B35" s="70"/>
      <c r="C35" s="266"/>
      <c r="D35" s="123"/>
      <c r="E35" s="8"/>
      <c r="F35" s="9"/>
    </row>
    <row r="36" spans="1:9" x14ac:dyDescent="0.3">
      <c r="A36" s="108"/>
      <c r="B36" s="109"/>
      <c r="C36" s="266"/>
      <c r="D36" s="123"/>
      <c r="E36" s="102"/>
      <c r="F36" s="102"/>
    </row>
    <row r="37" spans="1:9" x14ac:dyDescent="0.3">
      <c r="A37" s="18"/>
      <c r="B37" s="71"/>
      <c r="C37" s="266"/>
      <c r="D37" s="123"/>
      <c r="E37" s="8"/>
      <c r="F37" s="9"/>
    </row>
    <row r="38" spans="1:9" ht="33" customHeight="1" x14ac:dyDescent="0.3">
      <c r="A38" s="103" t="s">
        <v>64</v>
      </c>
      <c r="B38" s="104">
        <f>SUM(B39:B40)</f>
        <v>22920.71</v>
      </c>
      <c r="C38" s="267">
        <f>+C39+C40</f>
        <v>24970</v>
      </c>
      <c r="D38" s="271">
        <f>+D39+D40+D41</f>
        <v>29670</v>
      </c>
      <c r="E38" s="269">
        <f>+E39+E40</f>
        <v>29670</v>
      </c>
      <c r="F38" s="110">
        <f>+E38</f>
        <v>29670</v>
      </c>
    </row>
    <row r="39" spans="1:9" x14ac:dyDescent="0.3">
      <c r="A39" s="17" t="s">
        <v>200</v>
      </c>
      <c r="B39" s="70">
        <f>+'[6]Rashodi prema izvorima finan'!$F$32</f>
        <v>16950.71</v>
      </c>
      <c r="C39" s="266">
        <v>19000</v>
      </c>
      <c r="D39" s="123">
        <f>+'Posebni dio.'!D25+'Posebni dio.'!D49</f>
        <v>23700</v>
      </c>
      <c r="E39" s="8">
        <f>+D39</f>
        <v>23700</v>
      </c>
      <c r="F39" s="9">
        <f>+E39</f>
        <v>23700</v>
      </c>
    </row>
    <row r="40" spans="1:9" x14ac:dyDescent="0.3">
      <c r="A40" s="16" t="s">
        <v>201</v>
      </c>
      <c r="B40" s="70">
        <v>5970</v>
      </c>
      <c r="C40" s="266">
        <v>5970</v>
      </c>
      <c r="D40" s="123">
        <v>5970</v>
      </c>
      <c r="E40" s="8">
        <f>+D40</f>
        <v>5970</v>
      </c>
      <c r="F40" s="9">
        <f>+E40</f>
        <v>5970</v>
      </c>
      <c r="I40" s="98"/>
    </row>
    <row r="41" spans="1:9" x14ac:dyDescent="0.3">
      <c r="A41" s="59" t="s">
        <v>67</v>
      </c>
      <c r="B41" s="59"/>
      <c r="C41" s="268"/>
      <c r="D41" s="126"/>
      <c r="E41" s="270"/>
      <c r="F41" s="59"/>
    </row>
    <row r="42" spans="1:9" x14ac:dyDescent="0.3">
      <c r="F42" s="105"/>
    </row>
    <row r="44" spans="1:9" x14ac:dyDescent="0.3">
      <c r="E44" s="105"/>
    </row>
  </sheetData>
  <mergeCells count="6">
    <mergeCell ref="C23:D23"/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1" sqref="D1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309" t="s">
        <v>99</v>
      </c>
      <c r="B1" s="309"/>
      <c r="C1" s="309"/>
      <c r="D1" s="309"/>
      <c r="E1" s="309"/>
      <c r="F1" s="30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309" t="s">
        <v>14</v>
      </c>
      <c r="B3" s="309"/>
      <c r="C3" s="309"/>
      <c r="D3" s="309"/>
      <c r="E3" s="316"/>
      <c r="F3" s="316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309" t="s">
        <v>2</v>
      </c>
      <c r="B5" s="310"/>
      <c r="C5" s="310"/>
      <c r="D5" s="310"/>
      <c r="E5" s="310"/>
      <c r="F5" s="310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309" t="s">
        <v>10</v>
      </c>
      <c r="B7" s="327"/>
      <c r="C7" s="327"/>
      <c r="D7" s="327"/>
      <c r="E7" s="327"/>
      <c r="F7" s="327"/>
    </row>
    <row r="9" spans="1:6" ht="26.4" x14ac:dyDescent="0.3">
      <c r="A9" s="20" t="s">
        <v>93</v>
      </c>
      <c r="B9" s="19" t="s">
        <v>190</v>
      </c>
      <c r="C9" s="20" t="s">
        <v>97</v>
      </c>
      <c r="D9" s="20" t="s">
        <v>177</v>
      </c>
      <c r="E9" s="20" t="s">
        <v>98</v>
      </c>
      <c r="F9" s="20" t="s">
        <v>178</v>
      </c>
    </row>
    <row r="10" spans="1:6" ht="15.75" customHeight="1" x14ac:dyDescent="0.3">
      <c r="A10" s="11" t="s">
        <v>11</v>
      </c>
      <c r="B10" s="8">
        <f>+B11</f>
        <v>1891165.61</v>
      </c>
      <c r="C10" s="9">
        <v>1488460</v>
      </c>
      <c r="D10" s="219">
        <f>+' Račun prihoda i rashoda'!F37</f>
        <v>1741120</v>
      </c>
      <c r="E10" s="138">
        <f>+' Račun prihoda i rashoda'!G37</f>
        <v>1721030</v>
      </c>
      <c r="F10" s="138">
        <f>+E10</f>
        <v>1721030</v>
      </c>
    </row>
    <row r="11" spans="1:6" ht="25.8" customHeight="1" x14ac:dyDescent="0.3">
      <c r="A11" s="11" t="s">
        <v>94</v>
      </c>
      <c r="B11" s="8">
        <v>1891165.61</v>
      </c>
      <c r="C11" s="9">
        <f t="shared" ref="B11:E12" si="0">+C10</f>
        <v>1488460</v>
      </c>
      <c r="D11" s="138">
        <f t="shared" si="0"/>
        <v>1741120</v>
      </c>
      <c r="E11" s="138">
        <f t="shared" si="0"/>
        <v>1721030</v>
      </c>
      <c r="F11" s="138">
        <f>+E11</f>
        <v>1721030</v>
      </c>
    </row>
    <row r="12" spans="1:6" ht="23.4" customHeight="1" x14ac:dyDescent="0.3">
      <c r="A12" s="139" t="s">
        <v>95</v>
      </c>
      <c r="B12" s="8">
        <f t="shared" si="0"/>
        <v>1891165.61</v>
      </c>
      <c r="C12" s="9">
        <f t="shared" si="0"/>
        <v>1488460</v>
      </c>
      <c r="D12" s="138">
        <f>+D11</f>
        <v>1741120</v>
      </c>
      <c r="E12" s="138">
        <f t="shared" si="0"/>
        <v>1721030</v>
      </c>
      <c r="F12" s="138">
        <f>+E12</f>
        <v>1721030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309" t="s">
        <v>21</v>
      </c>
      <c r="B1" s="309"/>
      <c r="C1" s="309"/>
      <c r="D1" s="309"/>
      <c r="E1" s="309"/>
      <c r="F1" s="309"/>
      <c r="G1" s="309"/>
      <c r="H1" s="30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309" t="s">
        <v>14</v>
      </c>
      <c r="B3" s="309"/>
      <c r="C3" s="309"/>
      <c r="D3" s="309"/>
      <c r="E3" s="309"/>
      <c r="F3" s="309"/>
      <c r="G3" s="309"/>
      <c r="H3" s="30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309" t="s">
        <v>40</v>
      </c>
      <c r="B5" s="309"/>
      <c r="C5" s="309"/>
      <c r="D5" s="309"/>
      <c r="E5" s="309"/>
      <c r="F5" s="309"/>
      <c r="G5" s="309"/>
      <c r="H5" s="309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3</v>
      </c>
      <c r="B7" s="19" t="s">
        <v>4</v>
      </c>
      <c r="C7" s="19" t="s">
        <v>20</v>
      </c>
      <c r="D7" s="19" t="s">
        <v>24</v>
      </c>
      <c r="E7" s="20" t="s">
        <v>25</v>
      </c>
      <c r="F7" s="20" t="s">
        <v>22</v>
      </c>
      <c r="G7" s="20" t="s">
        <v>19</v>
      </c>
      <c r="H7" s="20" t="s">
        <v>23</v>
      </c>
    </row>
    <row r="8" spans="1:8" x14ac:dyDescent="0.3">
      <c r="A8" s="36"/>
      <c r="B8" s="37"/>
      <c r="C8" s="35" t="s">
        <v>42</v>
      </c>
      <c r="D8" s="37"/>
      <c r="E8" s="36"/>
      <c r="F8" s="36"/>
      <c r="G8" s="36"/>
      <c r="H8" s="36"/>
    </row>
    <row r="9" spans="1:8" ht="26.4" x14ac:dyDescent="0.3">
      <c r="A9" s="11">
        <v>8</v>
      </c>
      <c r="B9" s="11"/>
      <c r="C9" s="11" t="s">
        <v>12</v>
      </c>
      <c r="D9" s="8"/>
      <c r="E9" s="9"/>
      <c r="F9" s="9"/>
      <c r="G9" s="9"/>
      <c r="H9" s="9"/>
    </row>
    <row r="10" spans="1:8" x14ac:dyDescent="0.3">
      <c r="A10" s="11"/>
      <c r="B10" s="16">
        <v>84</v>
      </c>
      <c r="C10" s="16" t="s">
        <v>16</v>
      </c>
      <c r="D10" s="8"/>
      <c r="E10" s="9"/>
      <c r="F10" s="9"/>
      <c r="G10" s="9"/>
      <c r="H10" s="9"/>
    </row>
    <row r="11" spans="1:8" x14ac:dyDescent="0.3">
      <c r="A11" s="11"/>
      <c r="B11" s="16"/>
      <c r="C11" s="38"/>
      <c r="D11" s="8"/>
      <c r="E11" s="9"/>
      <c r="F11" s="9"/>
      <c r="G11" s="9"/>
      <c r="H11" s="9"/>
    </row>
    <row r="12" spans="1:8" x14ac:dyDescent="0.3">
      <c r="A12" s="11"/>
      <c r="B12" s="16"/>
      <c r="C12" s="35" t="s">
        <v>45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5"/>
      <c r="C13" s="25" t="s">
        <v>13</v>
      </c>
      <c r="D13" s="8"/>
      <c r="E13" s="9"/>
      <c r="F13" s="9"/>
      <c r="G13" s="9"/>
      <c r="H13" s="9"/>
    </row>
    <row r="14" spans="1:8" ht="26.4" x14ac:dyDescent="0.3">
      <c r="A14" s="16"/>
      <c r="B14" s="16">
        <v>54</v>
      </c>
      <c r="C14" s="26" t="s">
        <v>17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309" t="s">
        <v>21</v>
      </c>
      <c r="B1" s="309"/>
      <c r="C1" s="309"/>
      <c r="D1" s="309"/>
      <c r="E1" s="309"/>
      <c r="F1" s="309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5.75" customHeight="1" x14ac:dyDescent="0.3">
      <c r="A3" s="309" t="s">
        <v>14</v>
      </c>
      <c r="B3" s="309"/>
      <c r="C3" s="309"/>
      <c r="D3" s="309"/>
      <c r="E3" s="309"/>
      <c r="F3" s="309"/>
    </row>
    <row r="4" spans="1:6" ht="17.399999999999999" x14ac:dyDescent="0.3">
      <c r="A4" s="24"/>
      <c r="B4" s="24"/>
      <c r="C4" s="24"/>
      <c r="D4" s="24"/>
      <c r="E4" s="5"/>
      <c r="F4" s="5"/>
    </row>
    <row r="5" spans="1:6" ht="18" customHeight="1" x14ac:dyDescent="0.3">
      <c r="A5" s="309" t="s">
        <v>41</v>
      </c>
      <c r="B5" s="309"/>
      <c r="C5" s="309"/>
      <c r="D5" s="309"/>
      <c r="E5" s="309"/>
      <c r="F5" s="309"/>
    </row>
    <row r="6" spans="1:6" ht="17.399999999999999" x14ac:dyDescent="0.3">
      <c r="A6" s="24"/>
      <c r="B6" s="24"/>
      <c r="C6" s="24"/>
      <c r="D6" s="24"/>
      <c r="E6" s="5"/>
      <c r="F6" s="5"/>
    </row>
    <row r="7" spans="1:6" ht="26.4" x14ac:dyDescent="0.3">
      <c r="A7" s="19" t="s">
        <v>35</v>
      </c>
      <c r="B7" s="19" t="s">
        <v>24</v>
      </c>
      <c r="C7" s="20" t="s">
        <v>25</v>
      </c>
      <c r="D7" s="20" t="s">
        <v>22</v>
      </c>
      <c r="E7" s="20" t="s">
        <v>19</v>
      </c>
      <c r="F7" s="20" t="s">
        <v>23</v>
      </c>
    </row>
    <row r="8" spans="1:6" x14ac:dyDescent="0.3">
      <c r="A8" s="11" t="s">
        <v>42</v>
      </c>
      <c r="B8" s="8"/>
      <c r="C8" s="9"/>
      <c r="D8" s="9"/>
      <c r="E8" s="9"/>
      <c r="F8" s="9"/>
    </row>
    <row r="9" spans="1:6" ht="26.4" x14ac:dyDescent="0.3">
      <c r="A9" s="11" t="s">
        <v>43</v>
      </c>
      <c r="B9" s="8"/>
      <c r="C9" s="9"/>
      <c r="D9" s="9"/>
      <c r="E9" s="9"/>
      <c r="F9" s="9"/>
    </row>
    <row r="10" spans="1:6" ht="26.4" x14ac:dyDescent="0.3">
      <c r="A10" s="17" t="s">
        <v>44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45</v>
      </c>
      <c r="B12" s="8"/>
      <c r="C12" s="9"/>
      <c r="D12" s="9"/>
      <c r="E12" s="9"/>
      <c r="F12" s="9"/>
    </row>
    <row r="13" spans="1:6" x14ac:dyDescent="0.3">
      <c r="A13" s="25" t="s">
        <v>36</v>
      </c>
      <c r="B13" s="8"/>
      <c r="C13" s="9"/>
      <c r="D13" s="9"/>
      <c r="E13" s="9"/>
      <c r="F13" s="9"/>
    </row>
    <row r="14" spans="1:6" x14ac:dyDescent="0.3">
      <c r="A14" s="13" t="s">
        <v>37</v>
      </c>
      <c r="B14" s="8"/>
      <c r="C14" s="9"/>
      <c r="D14" s="9"/>
      <c r="E14" s="9"/>
      <c r="F14" s="10"/>
    </row>
    <row r="15" spans="1:6" x14ac:dyDescent="0.3">
      <c r="A15" s="25" t="s">
        <v>38</v>
      </c>
      <c r="B15" s="8"/>
      <c r="C15" s="9"/>
      <c r="D15" s="9"/>
      <c r="E15" s="9"/>
      <c r="F15" s="10"/>
    </row>
    <row r="16" spans="1:6" x14ac:dyDescent="0.3">
      <c r="A16" s="13" t="s">
        <v>39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2245-14E6-4A7F-9036-E5CB04F6C994}">
  <sheetPr filterMode="1"/>
  <dimension ref="A1:K163"/>
  <sheetViews>
    <sheetView topLeftCell="A3" workbookViewId="0">
      <selection activeCell="G14" sqref="G14"/>
    </sheetView>
  </sheetViews>
  <sheetFormatPr defaultRowHeight="14.4" x14ac:dyDescent="0.3"/>
  <cols>
    <col min="1" max="1" width="32.21875" style="178" bestFit="1" customWidth="1"/>
    <col min="2" max="2" width="23.6640625" style="172" customWidth="1"/>
    <col min="3" max="3" width="14.77734375" style="173" customWidth="1"/>
    <col min="4" max="4" width="23.21875" style="134" customWidth="1"/>
    <col min="5" max="5" width="17.88671875" style="211" customWidth="1"/>
    <col min="6" max="6" width="16.77734375" style="211" customWidth="1"/>
    <col min="7" max="7" width="29.21875" customWidth="1"/>
    <col min="8" max="8" width="3" hidden="1" customWidth="1"/>
    <col min="9" max="9" width="6" hidden="1" customWidth="1"/>
    <col min="10" max="10" width="34.21875" hidden="1" customWidth="1"/>
    <col min="11" max="11" width="10.109375" hidden="1" customWidth="1"/>
    <col min="12" max="13" width="0" hidden="1" customWidth="1"/>
  </cols>
  <sheetData>
    <row r="1" spans="1:7" x14ac:dyDescent="0.3">
      <c r="A1" s="333" t="s">
        <v>174</v>
      </c>
      <c r="B1" s="334"/>
      <c r="C1" s="334"/>
      <c r="D1" s="334"/>
      <c r="E1" s="334"/>
      <c r="F1" s="334"/>
    </row>
    <row r="2" spans="1:7" x14ac:dyDescent="0.3">
      <c r="A2" s="333"/>
      <c r="B2" s="334"/>
      <c r="C2" s="334"/>
      <c r="D2" s="334"/>
      <c r="E2" s="334"/>
      <c r="F2" s="334"/>
    </row>
    <row r="3" spans="1:7" x14ac:dyDescent="0.3">
      <c r="A3" s="335"/>
      <c r="B3" s="336"/>
      <c r="C3" s="336"/>
      <c r="D3" s="336"/>
      <c r="E3" s="336"/>
      <c r="F3" s="336"/>
    </row>
    <row r="4" spans="1:7" x14ac:dyDescent="0.3">
      <c r="A4" s="220"/>
      <c r="B4" s="337" t="s">
        <v>173</v>
      </c>
      <c r="C4" s="337"/>
      <c r="D4" s="337"/>
      <c r="E4" s="221"/>
      <c r="F4" s="221"/>
    </row>
    <row r="5" spans="1:7" x14ac:dyDescent="0.3">
      <c r="A5" s="220"/>
      <c r="B5" s="221"/>
      <c r="C5" s="221"/>
      <c r="D5" s="221"/>
      <c r="E5" s="221"/>
      <c r="F5" s="221"/>
    </row>
    <row r="6" spans="1:7" x14ac:dyDescent="0.3">
      <c r="B6" s="212" t="s">
        <v>166</v>
      </c>
      <c r="C6" s="212" t="s">
        <v>160</v>
      </c>
      <c r="D6" s="189" t="s">
        <v>167</v>
      </c>
      <c r="E6" s="212" t="s">
        <v>168</v>
      </c>
      <c r="F6" s="212" t="s">
        <v>169</v>
      </c>
    </row>
    <row r="7" spans="1:7" ht="15.6" hidden="1" x14ac:dyDescent="0.3">
      <c r="A7" s="160" t="s">
        <v>100</v>
      </c>
      <c r="B7" s="179" t="s">
        <v>161</v>
      </c>
      <c r="C7"/>
      <c r="D7"/>
      <c r="E7"/>
      <c r="F7"/>
    </row>
    <row r="8" spans="1:7" x14ac:dyDescent="0.3">
      <c r="A8" s="161" t="s">
        <v>102</v>
      </c>
      <c r="B8" s="174">
        <v>1342003.53</v>
      </c>
      <c r="C8" s="175">
        <f>+C9</f>
        <v>1844728</v>
      </c>
      <c r="D8" s="216">
        <f>+D9</f>
        <v>1618240</v>
      </c>
      <c r="E8" s="216">
        <f>+E9</f>
        <v>1498240</v>
      </c>
      <c r="F8" s="216">
        <f>+F9</f>
        <v>1498240</v>
      </c>
    </row>
    <row r="9" spans="1:7" ht="52.8" x14ac:dyDescent="0.3">
      <c r="A9" s="161" t="s">
        <v>103</v>
      </c>
      <c r="B9" s="174">
        <v>1342003.53</v>
      </c>
      <c r="C9" s="175">
        <f>+List4!B3</f>
        <v>1844728</v>
      </c>
      <c r="D9" s="208">
        <f>+D10</f>
        <v>1618240</v>
      </c>
      <c r="E9" s="213">
        <f>+E10</f>
        <v>1498240</v>
      </c>
      <c r="F9" s="213">
        <f>+F10</f>
        <v>1498240</v>
      </c>
    </row>
    <row r="10" spans="1:7" x14ac:dyDescent="0.3">
      <c r="A10" s="186" t="s">
        <v>104</v>
      </c>
      <c r="B10" s="187">
        <v>1342003.53</v>
      </c>
      <c r="C10" s="188">
        <f>+C9</f>
        <v>1844728</v>
      </c>
      <c r="D10" s="207">
        <f>+D12+D48+D62+D86++D110+D138+D142+D149+D155+D160+D119+D104</f>
        <v>1618240</v>
      </c>
      <c r="E10" s="207">
        <f>+D10-120000</f>
        <v>1498240</v>
      </c>
      <c r="F10" s="207">
        <f>+E10</f>
        <v>1498240</v>
      </c>
      <c r="G10" s="98"/>
    </row>
    <row r="11" spans="1:7" ht="39.6" x14ac:dyDescent="0.3">
      <c r="A11" s="186" t="s">
        <v>68</v>
      </c>
      <c r="B11" s="187">
        <v>892835.12</v>
      </c>
      <c r="C11" s="188">
        <f>+List4!B5</f>
        <v>1071800</v>
      </c>
      <c r="D11" s="209">
        <f>+[5]KONSOLIDIRANI!$D$9</f>
        <v>1139600</v>
      </c>
      <c r="E11" s="214">
        <f>+D11-120000</f>
        <v>1019600</v>
      </c>
      <c r="F11" s="214">
        <f>+E11</f>
        <v>1019600</v>
      </c>
      <c r="G11" s="105"/>
    </row>
    <row r="12" spans="1:7" ht="26.4" x14ac:dyDescent="0.3">
      <c r="A12" s="186" t="s">
        <v>69</v>
      </c>
      <c r="B12" s="174">
        <v>64238</v>
      </c>
      <c r="C12" s="175">
        <f>+List4!B6</f>
        <v>68000</v>
      </c>
      <c r="D12" s="210">
        <f>+D13</f>
        <v>68000</v>
      </c>
      <c r="E12" s="215">
        <f t="shared" ref="E12:F12" si="0">+E13</f>
        <v>68000</v>
      </c>
      <c r="F12" s="215">
        <f t="shared" si="0"/>
        <v>68000</v>
      </c>
    </row>
    <row r="13" spans="1:7" ht="26.4" x14ac:dyDescent="0.3">
      <c r="A13" s="161" t="s">
        <v>70</v>
      </c>
      <c r="B13" s="174">
        <v>64238</v>
      </c>
      <c r="C13" s="175">
        <f>+C12</f>
        <v>68000</v>
      </c>
      <c r="D13" s="210">
        <f>+D14+D46</f>
        <v>68000</v>
      </c>
      <c r="E13" s="215">
        <f t="shared" ref="E13:F13" si="1">+E14+E46</f>
        <v>68000</v>
      </c>
      <c r="F13" s="215">
        <f t="shared" si="1"/>
        <v>68000</v>
      </c>
      <c r="G13" s="105"/>
    </row>
    <row r="14" spans="1:7" x14ac:dyDescent="0.3">
      <c r="A14" s="161" t="s">
        <v>61</v>
      </c>
      <c r="B14" s="174">
        <v>63788.45</v>
      </c>
      <c r="C14" s="175">
        <f>+List4!B8</f>
        <v>67650</v>
      </c>
      <c r="D14" s="210">
        <v>67600</v>
      </c>
      <c r="E14" s="215">
        <v>67600</v>
      </c>
      <c r="F14" s="215">
        <v>67600</v>
      </c>
    </row>
    <row r="15" spans="1:7" ht="26.4" hidden="1" x14ac:dyDescent="0.3">
      <c r="A15" s="164" t="s">
        <v>105</v>
      </c>
      <c r="B15" s="170">
        <v>1565.96</v>
      </c>
      <c r="C15"/>
      <c r="D15"/>
      <c r="E15"/>
      <c r="F15"/>
    </row>
    <row r="16" spans="1:7" ht="26.4" hidden="1" x14ac:dyDescent="0.3">
      <c r="A16" s="164" t="s">
        <v>106</v>
      </c>
      <c r="B16" s="162">
        <v>2358.5500000000002</v>
      </c>
      <c r="C16"/>
      <c r="D16"/>
      <c r="E16"/>
      <c r="F16"/>
    </row>
    <row r="17" spans="1:6" ht="26.4" hidden="1" x14ac:dyDescent="0.3">
      <c r="A17" s="164" t="s">
        <v>107</v>
      </c>
      <c r="B17" s="162">
        <v>2154.06</v>
      </c>
      <c r="C17"/>
      <c r="D17"/>
      <c r="E17"/>
      <c r="F17"/>
    </row>
    <row r="18" spans="1:6" ht="26.4" hidden="1" x14ac:dyDescent="0.3">
      <c r="A18" s="164" t="s">
        <v>108</v>
      </c>
      <c r="B18" s="163">
        <v>395</v>
      </c>
      <c r="C18"/>
      <c r="D18"/>
      <c r="E18"/>
      <c r="F18"/>
    </row>
    <row r="19" spans="1:6" hidden="1" x14ac:dyDescent="0.3">
      <c r="A19" s="164" t="s">
        <v>110</v>
      </c>
      <c r="B19" s="162">
        <v>3045.93</v>
      </c>
      <c r="C19"/>
      <c r="D19"/>
      <c r="E19"/>
      <c r="F19"/>
    </row>
    <row r="20" spans="1:6" ht="39.6" hidden="1" x14ac:dyDescent="0.3">
      <c r="A20" s="164" t="s">
        <v>111</v>
      </c>
      <c r="B20" s="163">
        <v>813.34</v>
      </c>
      <c r="C20"/>
      <c r="D20"/>
      <c r="E20"/>
      <c r="F20"/>
    </row>
    <row r="21" spans="1:6" ht="26.4" hidden="1" x14ac:dyDescent="0.3">
      <c r="A21" s="164" t="s">
        <v>112</v>
      </c>
      <c r="B21" s="162">
        <v>2773.77</v>
      </c>
      <c r="C21"/>
      <c r="D21"/>
      <c r="E21"/>
      <c r="F21"/>
    </row>
    <row r="22" spans="1:6" ht="26.4" hidden="1" x14ac:dyDescent="0.3">
      <c r="A22" s="164" t="s">
        <v>113</v>
      </c>
      <c r="B22" s="162">
        <v>1271.68</v>
      </c>
      <c r="C22"/>
      <c r="D22"/>
      <c r="E22"/>
      <c r="F22"/>
    </row>
    <row r="23" spans="1:6" ht="26.4" hidden="1" x14ac:dyDescent="0.3">
      <c r="A23" s="164" t="s">
        <v>114</v>
      </c>
      <c r="B23" s="162">
        <v>2958.42</v>
      </c>
      <c r="C23"/>
      <c r="D23"/>
      <c r="E23"/>
      <c r="F23"/>
    </row>
    <row r="24" spans="1:6" hidden="1" x14ac:dyDescent="0.3">
      <c r="A24" s="164" t="s">
        <v>115</v>
      </c>
      <c r="B24" s="162">
        <v>8500</v>
      </c>
      <c r="C24"/>
      <c r="D24"/>
      <c r="E24"/>
      <c r="F24"/>
    </row>
    <row r="25" spans="1:6" hidden="1" x14ac:dyDescent="0.3">
      <c r="A25" s="164" t="s">
        <v>116</v>
      </c>
      <c r="B25" s="163">
        <v>18.600000000000001</v>
      </c>
      <c r="C25"/>
      <c r="D25"/>
      <c r="E25"/>
      <c r="F25"/>
    </row>
    <row r="26" spans="1:6" ht="26.4" hidden="1" x14ac:dyDescent="0.3">
      <c r="A26" s="164" t="s">
        <v>162</v>
      </c>
      <c r="B26" s="162">
        <v>7172.69</v>
      </c>
      <c r="C26"/>
      <c r="D26"/>
      <c r="E26"/>
      <c r="F26"/>
    </row>
    <row r="27" spans="1:6" ht="52.8" hidden="1" x14ac:dyDescent="0.3">
      <c r="A27" s="164" t="s">
        <v>117</v>
      </c>
      <c r="B27" s="163">
        <v>108.04</v>
      </c>
      <c r="C27"/>
      <c r="D27"/>
      <c r="E27"/>
      <c r="F27"/>
    </row>
    <row r="28" spans="1:6" ht="52.8" hidden="1" x14ac:dyDescent="0.3">
      <c r="A28" s="164" t="s">
        <v>118</v>
      </c>
      <c r="B28" s="162">
        <v>1306.5899999999999</v>
      </c>
      <c r="C28"/>
      <c r="D28"/>
      <c r="E28"/>
      <c r="F28"/>
    </row>
    <row r="29" spans="1:6" hidden="1" x14ac:dyDescent="0.3">
      <c r="A29" s="164" t="s">
        <v>119</v>
      </c>
      <c r="B29" s="163">
        <v>473.02</v>
      </c>
      <c r="C29"/>
      <c r="D29"/>
      <c r="E29"/>
      <c r="F29"/>
    </row>
    <row r="30" spans="1:6" ht="26.4" hidden="1" x14ac:dyDescent="0.3">
      <c r="A30" s="164" t="s">
        <v>120</v>
      </c>
      <c r="B30" s="163">
        <v>319.11</v>
      </c>
      <c r="C30"/>
      <c r="D30"/>
      <c r="E30"/>
      <c r="F30"/>
    </row>
    <row r="31" spans="1:6" ht="26.4" hidden="1" x14ac:dyDescent="0.3">
      <c r="A31" s="164" t="s">
        <v>121</v>
      </c>
      <c r="B31" s="162">
        <v>2618.2800000000002</v>
      </c>
      <c r="C31"/>
      <c r="D31"/>
      <c r="E31"/>
      <c r="F31"/>
    </row>
    <row r="32" spans="1:6" ht="26.4" hidden="1" x14ac:dyDescent="0.3">
      <c r="A32" s="164" t="s">
        <v>122</v>
      </c>
      <c r="B32" s="163">
        <v>263.60000000000002</v>
      </c>
      <c r="C32"/>
      <c r="D32"/>
      <c r="E32"/>
      <c r="F32"/>
    </row>
    <row r="33" spans="1:6" ht="39.6" hidden="1" x14ac:dyDescent="0.3">
      <c r="A33" s="164" t="s">
        <v>124</v>
      </c>
      <c r="B33" s="162">
        <v>2369.7800000000002</v>
      </c>
      <c r="C33"/>
      <c r="D33"/>
      <c r="E33"/>
      <c r="F33"/>
    </row>
    <row r="34" spans="1:6" ht="39.6" hidden="1" x14ac:dyDescent="0.3">
      <c r="A34" s="164" t="s">
        <v>125</v>
      </c>
      <c r="B34" s="162">
        <v>3738.98</v>
      </c>
      <c r="C34"/>
      <c r="D34"/>
      <c r="E34"/>
      <c r="F34"/>
    </row>
    <row r="35" spans="1:6" hidden="1" x14ac:dyDescent="0.3">
      <c r="A35" s="164" t="s">
        <v>127</v>
      </c>
      <c r="B35" s="162">
        <v>1254.6199999999999</v>
      </c>
      <c r="C35"/>
      <c r="D35"/>
      <c r="E35"/>
      <c r="F35"/>
    </row>
    <row r="36" spans="1:6" ht="26.4" hidden="1" x14ac:dyDescent="0.3">
      <c r="A36" s="164" t="s">
        <v>128</v>
      </c>
      <c r="B36" s="162">
        <v>1957.94</v>
      </c>
      <c r="C36"/>
      <c r="D36"/>
      <c r="E36"/>
      <c r="F36"/>
    </row>
    <row r="37" spans="1:6" ht="26.4" hidden="1" x14ac:dyDescent="0.3">
      <c r="A37" s="164" t="s">
        <v>129</v>
      </c>
      <c r="B37" s="163">
        <v>250</v>
      </c>
      <c r="C37"/>
      <c r="D37"/>
      <c r="E37"/>
      <c r="F37"/>
    </row>
    <row r="38" spans="1:6" ht="26.4" hidden="1" x14ac:dyDescent="0.3">
      <c r="A38" s="164" t="s">
        <v>130</v>
      </c>
      <c r="B38" s="162">
        <v>2145.96</v>
      </c>
      <c r="C38"/>
      <c r="D38"/>
      <c r="E38"/>
      <c r="F38"/>
    </row>
    <row r="39" spans="1:6" ht="26.4" hidden="1" x14ac:dyDescent="0.3">
      <c r="A39" s="164" t="s">
        <v>132</v>
      </c>
      <c r="B39" s="162">
        <v>4007.21</v>
      </c>
      <c r="C39"/>
      <c r="D39"/>
      <c r="E39"/>
      <c r="F39"/>
    </row>
    <row r="40" spans="1:6" ht="39.6" hidden="1" x14ac:dyDescent="0.3">
      <c r="A40" s="164" t="s">
        <v>133</v>
      </c>
      <c r="B40" s="162">
        <v>1739.5</v>
      </c>
      <c r="C40"/>
      <c r="D40"/>
      <c r="E40"/>
      <c r="F40"/>
    </row>
    <row r="41" spans="1:6" hidden="1" x14ac:dyDescent="0.3">
      <c r="A41" s="164" t="s">
        <v>134</v>
      </c>
      <c r="B41" s="162">
        <v>4124.88</v>
      </c>
      <c r="C41"/>
      <c r="D41"/>
      <c r="E41"/>
      <c r="F41"/>
    </row>
    <row r="42" spans="1:6" ht="26.4" hidden="1" x14ac:dyDescent="0.3">
      <c r="A42" s="164" t="s">
        <v>136</v>
      </c>
      <c r="B42" s="162">
        <v>1767.07</v>
      </c>
      <c r="C42"/>
      <c r="D42"/>
      <c r="E42"/>
      <c r="F42"/>
    </row>
    <row r="43" spans="1:6" hidden="1" x14ac:dyDescent="0.3">
      <c r="A43" s="164" t="s">
        <v>137</v>
      </c>
      <c r="B43" s="162">
        <v>1793.5</v>
      </c>
      <c r="C43"/>
      <c r="D43"/>
      <c r="E43"/>
      <c r="F43"/>
    </row>
    <row r="44" spans="1:6" hidden="1" x14ac:dyDescent="0.3">
      <c r="A44" s="164" t="s">
        <v>138</v>
      </c>
      <c r="B44" s="163">
        <v>108.09</v>
      </c>
      <c r="C44"/>
      <c r="D44"/>
      <c r="E44"/>
      <c r="F44"/>
    </row>
    <row r="45" spans="1:6" ht="26.4" hidden="1" x14ac:dyDescent="0.3">
      <c r="A45" s="164" t="s">
        <v>139</v>
      </c>
      <c r="B45" s="180">
        <v>414.28</v>
      </c>
      <c r="C45"/>
      <c r="D45"/>
      <c r="E45"/>
      <c r="F45"/>
    </row>
    <row r="46" spans="1:6" x14ac:dyDescent="0.3">
      <c r="A46" s="161" t="s">
        <v>62</v>
      </c>
      <c r="B46" s="176">
        <v>449.55</v>
      </c>
      <c r="C46" s="173">
        <v>350</v>
      </c>
      <c r="D46" s="210">
        <v>400</v>
      </c>
      <c r="E46" s="215">
        <v>400</v>
      </c>
      <c r="F46" s="215">
        <v>400</v>
      </c>
    </row>
    <row r="47" spans="1:6" ht="26.4" hidden="1" x14ac:dyDescent="0.3">
      <c r="A47" s="164" t="s">
        <v>141</v>
      </c>
      <c r="B47" s="181">
        <v>449.55</v>
      </c>
      <c r="C47"/>
      <c r="D47"/>
      <c r="E47"/>
      <c r="F47"/>
    </row>
    <row r="48" spans="1:6" ht="26.4" x14ac:dyDescent="0.3">
      <c r="A48" s="186" t="s">
        <v>71</v>
      </c>
      <c r="B48" s="174">
        <v>828597.12</v>
      </c>
      <c r="C48" s="175">
        <f>+List4!B48</f>
        <v>1003800</v>
      </c>
      <c r="D48" s="210">
        <f>+D49</f>
        <v>1071600</v>
      </c>
      <c r="E48" s="215">
        <f t="shared" ref="E48:F48" si="2">+E49</f>
        <v>1071600</v>
      </c>
      <c r="F48" s="215">
        <f t="shared" si="2"/>
        <v>1071600</v>
      </c>
    </row>
    <row r="49" spans="1:6" ht="39.6" x14ac:dyDescent="0.3">
      <c r="A49" s="161" t="s">
        <v>72</v>
      </c>
      <c r="B49" s="174">
        <v>828597.12</v>
      </c>
      <c r="C49" s="175">
        <f>+C48</f>
        <v>1003800</v>
      </c>
      <c r="D49" s="210">
        <f>+D50+D59</f>
        <v>1071600</v>
      </c>
      <c r="E49" s="215">
        <f t="shared" ref="E49:F49" si="3">+E50+E59</f>
        <v>1071600</v>
      </c>
      <c r="F49" s="215">
        <f t="shared" si="3"/>
        <v>1071600</v>
      </c>
    </row>
    <row r="50" spans="1:6" x14ac:dyDescent="0.3">
      <c r="A50" s="161" t="s">
        <v>60</v>
      </c>
      <c r="B50" s="174">
        <v>805094.97</v>
      </c>
      <c r="C50" s="175">
        <f>+List4!B49</f>
        <v>979800</v>
      </c>
      <c r="D50" s="210">
        <f>+[5]KONSOLIDIRANI!$D$60</f>
        <v>1046100</v>
      </c>
      <c r="E50" s="215">
        <f>+[5]KONSOLIDIRANI!$D$60</f>
        <v>1046100</v>
      </c>
      <c r="F50" s="215">
        <f>+[5]KONSOLIDIRANI!$D$60</f>
        <v>1046100</v>
      </c>
    </row>
    <row r="51" spans="1:6" hidden="1" x14ac:dyDescent="0.3">
      <c r="A51" s="164" t="s">
        <v>142</v>
      </c>
      <c r="B51" s="170">
        <v>659698.32999999996</v>
      </c>
      <c r="C51"/>
      <c r="D51"/>
      <c r="E51"/>
      <c r="F51"/>
    </row>
    <row r="52" spans="1:6" hidden="1" x14ac:dyDescent="0.3">
      <c r="A52" s="164" t="s">
        <v>143</v>
      </c>
      <c r="B52" s="162">
        <v>4531.6499999999996</v>
      </c>
      <c r="C52"/>
      <c r="D52"/>
      <c r="E52"/>
      <c r="F52"/>
    </row>
    <row r="53" spans="1:6" hidden="1" x14ac:dyDescent="0.3">
      <c r="A53" s="164" t="s">
        <v>144</v>
      </c>
      <c r="B53" s="162">
        <v>13571.23</v>
      </c>
      <c r="C53"/>
      <c r="D53"/>
      <c r="E53"/>
      <c r="F53"/>
    </row>
    <row r="54" spans="1:6" hidden="1" x14ac:dyDescent="0.3">
      <c r="A54" s="164" t="s">
        <v>145</v>
      </c>
      <c r="B54" s="162">
        <v>6652.95</v>
      </c>
      <c r="C54"/>
      <c r="D54"/>
      <c r="E54"/>
      <c r="F54"/>
    </row>
    <row r="55" spans="1:6" ht="26.4" hidden="1" x14ac:dyDescent="0.3">
      <c r="A55" s="164" t="s">
        <v>146</v>
      </c>
      <c r="B55" s="163">
        <v>491.46</v>
      </c>
      <c r="C55"/>
      <c r="D55"/>
      <c r="E55"/>
      <c r="F55"/>
    </row>
    <row r="56" spans="1:6" ht="26.4" hidden="1" x14ac:dyDescent="0.3">
      <c r="A56" s="164" t="s">
        <v>147</v>
      </c>
      <c r="B56" s="162">
        <v>11299.08</v>
      </c>
      <c r="C56"/>
      <c r="D56"/>
      <c r="E56"/>
      <c r="F56"/>
    </row>
    <row r="57" spans="1:6" ht="26.4" hidden="1" x14ac:dyDescent="0.3">
      <c r="A57" s="164" t="s">
        <v>148</v>
      </c>
      <c r="B57" s="165"/>
      <c r="C57"/>
      <c r="D57"/>
      <c r="E57"/>
      <c r="F57"/>
    </row>
    <row r="58" spans="1:6" ht="26.4" hidden="1" x14ac:dyDescent="0.3">
      <c r="A58" s="164" t="s">
        <v>149</v>
      </c>
      <c r="B58" s="182">
        <v>108850.27</v>
      </c>
      <c r="C58"/>
      <c r="D58"/>
      <c r="E58"/>
      <c r="F58"/>
    </row>
    <row r="59" spans="1:6" x14ac:dyDescent="0.3">
      <c r="A59" s="161" t="s">
        <v>61</v>
      </c>
      <c r="B59" s="174">
        <v>23502.15</v>
      </c>
      <c r="C59" s="175">
        <f>+List4!B58</f>
        <v>24000</v>
      </c>
      <c r="D59" s="210">
        <v>25500</v>
      </c>
      <c r="E59" s="215">
        <v>25500</v>
      </c>
      <c r="F59" s="215">
        <v>25500</v>
      </c>
    </row>
    <row r="60" spans="1:6" ht="26.4" hidden="1" x14ac:dyDescent="0.3">
      <c r="A60" s="164" t="s">
        <v>150</v>
      </c>
      <c r="B60" s="170">
        <v>21573.29</v>
      </c>
      <c r="C60"/>
      <c r="D60"/>
      <c r="E60"/>
      <c r="F60"/>
    </row>
    <row r="61" spans="1:6" ht="52.8" hidden="1" x14ac:dyDescent="0.3">
      <c r="A61" s="164" t="s">
        <v>151</v>
      </c>
      <c r="B61" s="182">
        <v>1928.86</v>
      </c>
      <c r="C61"/>
      <c r="D61"/>
      <c r="E61"/>
      <c r="F61"/>
    </row>
    <row r="62" spans="1:6" ht="39.6" x14ac:dyDescent="0.3">
      <c r="A62" s="186" t="s">
        <v>73</v>
      </c>
      <c r="B62" s="174">
        <v>443198.41</v>
      </c>
      <c r="C62" s="175">
        <f>+List4!B61</f>
        <v>766958</v>
      </c>
      <c r="D62" s="210">
        <f>+D64+D70+D78</f>
        <v>17830</v>
      </c>
      <c r="E62" s="215">
        <f t="shared" ref="E62:F62" si="4">+E64+E70+E78</f>
        <v>17830</v>
      </c>
      <c r="F62" s="215">
        <f t="shared" si="4"/>
        <v>17830</v>
      </c>
    </row>
    <row r="63" spans="1:6" ht="26.4" x14ac:dyDescent="0.3">
      <c r="A63" s="186" t="s">
        <v>74</v>
      </c>
      <c r="B63" s="174">
        <v>43849.4</v>
      </c>
      <c r="C63" s="175">
        <f>+List4!B62</f>
        <v>519538</v>
      </c>
      <c r="D63" s="210"/>
      <c r="E63" s="215"/>
      <c r="F63" s="215"/>
    </row>
    <row r="64" spans="1:6" x14ac:dyDescent="0.3">
      <c r="A64" s="161" t="s">
        <v>75</v>
      </c>
      <c r="B64" s="174">
        <v>32571.360000000001</v>
      </c>
      <c r="C64" s="175">
        <f>+List4!B63</f>
        <v>15138</v>
      </c>
      <c r="D64" s="210">
        <f>+D65</f>
        <v>16000</v>
      </c>
      <c r="E64" s="215">
        <f t="shared" ref="E64:F64" si="5">+E65</f>
        <v>16000</v>
      </c>
      <c r="F64" s="215">
        <f t="shared" si="5"/>
        <v>16000</v>
      </c>
    </row>
    <row r="65" spans="1:7" x14ac:dyDescent="0.3">
      <c r="A65" s="161" t="s">
        <v>61</v>
      </c>
      <c r="B65" s="174">
        <v>15923.98</v>
      </c>
      <c r="C65" s="175">
        <f>+C64</f>
        <v>15138</v>
      </c>
      <c r="D65" s="210">
        <f>+[5]KONSOLIDIRANI!$D$66</f>
        <v>16000</v>
      </c>
      <c r="E65" s="215">
        <f>+[5]KONSOLIDIRANI!$D$66</f>
        <v>16000</v>
      </c>
      <c r="F65" s="215">
        <f>+[5]KONSOLIDIRANI!$D$66</f>
        <v>16000</v>
      </c>
    </row>
    <row r="66" spans="1:7" hidden="1" x14ac:dyDescent="0.3">
      <c r="A66" s="164" t="s">
        <v>115</v>
      </c>
      <c r="B66" s="170">
        <v>15923.98</v>
      </c>
      <c r="C66"/>
      <c r="D66"/>
      <c r="E66"/>
      <c r="F66"/>
    </row>
    <row r="67" spans="1:7" ht="39.6" hidden="1" x14ac:dyDescent="0.3">
      <c r="A67" s="164" t="s">
        <v>124</v>
      </c>
      <c r="B67" s="183"/>
      <c r="C67"/>
      <c r="D67"/>
      <c r="E67"/>
      <c r="F67"/>
    </row>
    <row r="68" spans="1:7" ht="26.4" x14ac:dyDescent="0.3">
      <c r="A68" s="161" t="s">
        <v>63</v>
      </c>
      <c r="B68" s="174">
        <v>16647.38</v>
      </c>
      <c r="D68" s="210"/>
      <c r="E68" s="215"/>
      <c r="F68" s="215"/>
    </row>
    <row r="69" spans="1:7" ht="26.4" hidden="1" x14ac:dyDescent="0.3">
      <c r="A69" s="164" t="s">
        <v>163</v>
      </c>
      <c r="B69" s="184">
        <v>16647.38</v>
      </c>
      <c r="C69"/>
      <c r="D69"/>
      <c r="E69"/>
      <c r="F69"/>
    </row>
    <row r="70" spans="1:7" ht="26.4" x14ac:dyDescent="0.3">
      <c r="A70" s="161" t="s">
        <v>76</v>
      </c>
      <c r="B70" s="176">
        <v>13.27</v>
      </c>
      <c r="C70" s="173">
        <f>+List4!B68</f>
        <v>180</v>
      </c>
      <c r="D70" s="210">
        <v>100</v>
      </c>
      <c r="E70" s="215">
        <v>100</v>
      </c>
      <c r="F70" s="215">
        <v>100</v>
      </c>
      <c r="G70" s="105">
        <f>+D78</f>
        <v>1730</v>
      </c>
    </row>
    <row r="71" spans="1:7" x14ac:dyDescent="0.3">
      <c r="A71" s="161" t="s">
        <v>61</v>
      </c>
      <c r="B71" s="176">
        <v>0</v>
      </c>
      <c r="C71" s="173">
        <f>+C70</f>
        <v>180</v>
      </c>
      <c r="D71" s="210">
        <f>+D70</f>
        <v>100</v>
      </c>
      <c r="E71" s="215">
        <f t="shared" ref="E71:F71" si="6">+E70</f>
        <v>100</v>
      </c>
      <c r="F71" s="215">
        <f t="shared" si="6"/>
        <v>100</v>
      </c>
      <c r="G71">
        <v>19000</v>
      </c>
    </row>
    <row r="72" spans="1:7" ht="39.6" hidden="1" x14ac:dyDescent="0.3">
      <c r="A72" s="164" t="s">
        <v>114</v>
      </c>
      <c r="B72" s="185"/>
      <c r="C72"/>
      <c r="D72"/>
      <c r="E72"/>
      <c r="F72"/>
    </row>
    <row r="73" spans="1:7" ht="26.4" x14ac:dyDescent="0.3">
      <c r="A73" s="161" t="s">
        <v>65</v>
      </c>
      <c r="B73" s="176">
        <v>13.27</v>
      </c>
      <c r="D73" s="210"/>
      <c r="E73" s="215"/>
      <c r="F73" s="215"/>
      <c r="G73">
        <v>73500</v>
      </c>
    </row>
    <row r="74" spans="1:7" ht="26.4" hidden="1" x14ac:dyDescent="0.3">
      <c r="A74" s="164" t="s">
        <v>156</v>
      </c>
      <c r="B74" s="181">
        <v>13.27</v>
      </c>
      <c r="C74"/>
      <c r="D74"/>
      <c r="E74"/>
      <c r="F74"/>
    </row>
    <row r="75" spans="1:7" ht="26.4" x14ac:dyDescent="0.3">
      <c r="A75" s="161" t="s">
        <v>77</v>
      </c>
      <c r="B75" s="177"/>
      <c r="C75" s="173">
        <v>1430</v>
      </c>
      <c r="D75" s="210"/>
      <c r="E75" s="215"/>
      <c r="F75" s="215"/>
      <c r="G75" s="105">
        <f>+G73+G71+G70+20000</f>
        <v>114230</v>
      </c>
    </row>
    <row r="76" spans="1:7" x14ac:dyDescent="0.3">
      <c r="A76" s="161" t="s">
        <v>61</v>
      </c>
      <c r="B76" s="176">
        <v>0</v>
      </c>
      <c r="C76" s="175"/>
      <c r="D76" s="210"/>
      <c r="E76" s="215"/>
      <c r="F76" s="215"/>
    </row>
    <row r="77" spans="1:7" ht="26.4" hidden="1" x14ac:dyDescent="0.3">
      <c r="A77" s="164" t="s">
        <v>164</v>
      </c>
      <c r="B77" s="185"/>
      <c r="C77"/>
      <c r="D77"/>
      <c r="E77"/>
      <c r="F77"/>
    </row>
    <row r="78" spans="1:7" ht="26.4" x14ac:dyDescent="0.3">
      <c r="A78" s="161" t="s">
        <v>78</v>
      </c>
      <c r="B78" s="174">
        <v>11264.77</v>
      </c>
      <c r="C78" s="175">
        <f>+List4!B78</f>
        <v>502790</v>
      </c>
      <c r="D78" s="210">
        <f>+[5]KONSOLIDIRANI!$D$70+[5]KONSOLIDIRANI!$D$71</f>
        <v>1730</v>
      </c>
      <c r="E78" s="215">
        <f>+[5]KONSOLIDIRANI!$D$70+[5]KONSOLIDIRANI!$D$71</f>
        <v>1730</v>
      </c>
      <c r="F78" s="215">
        <f>+[5]KONSOLIDIRANI!$D$70+[5]KONSOLIDIRANI!$D$71</f>
        <v>1730</v>
      </c>
    </row>
    <row r="79" spans="1:7" x14ac:dyDescent="0.3">
      <c r="A79" s="161" t="s">
        <v>61</v>
      </c>
      <c r="B79" s="174">
        <v>10549.07</v>
      </c>
      <c r="C79" s="175">
        <f>+List4!B79</f>
        <v>2100</v>
      </c>
      <c r="D79" s="210">
        <v>1000</v>
      </c>
      <c r="E79" s="215">
        <v>1000</v>
      </c>
      <c r="F79" s="215">
        <v>1000</v>
      </c>
    </row>
    <row r="80" spans="1:7" ht="39.6" hidden="1" x14ac:dyDescent="0.3">
      <c r="A80" s="164" t="s">
        <v>114</v>
      </c>
      <c r="B80" s="170">
        <v>1353.82</v>
      </c>
      <c r="C80"/>
      <c r="D80"/>
      <c r="E80"/>
      <c r="F80"/>
    </row>
    <row r="81" spans="1:6" hidden="1" x14ac:dyDescent="0.3">
      <c r="A81" s="164" t="s">
        <v>119</v>
      </c>
      <c r="B81" s="162">
        <v>7796.25</v>
      </c>
      <c r="C81"/>
      <c r="D81"/>
      <c r="E81"/>
      <c r="F81"/>
    </row>
    <row r="82" spans="1:6" ht="39.6" hidden="1" x14ac:dyDescent="0.3">
      <c r="A82" s="164" t="s">
        <v>123</v>
      </c>
      <c r="B82" s="163">
        <v>655</v>
      </c>
      <c r="C82"/>
      <c r="D82"/>
      <c r="E82"/>
      <c r="F82"/>
    </row>
    <row r="83" spans="1:6" ht="26.4" hidden="1" x14ac:dyDescent="0.3">
      <c r="A83" s="164" t="s">
        <v>165</v>
      </c>
      <c r="B83" s="180">
        <v>744</v>
      </c>
      <c r="C83"/>
      <c r="D83"/>
      <c r="E83"/>
      <c r="F83"/>
    </row>
    <row r="84" spans="1:6" x14ac:dyDescent="0.3">
      <c r="A84" s="161" t="s">
        <v>154</v>
      </c>
      <c r="B84" s="176">
        <v>715.7</v>
      </c>
      <c r="C84" s="173">
        <v>690</v>
      </c>
      <c r="D84" s="210">
        <v>730</v>
      </c>
      <c r="E84" s="215">
        <v>730</v>
      </c>
      <c r="F84" s="215">
        <v>730</v>
      </c>
    </row>
    <row r="85" spans="1:6" ht="26.4" hidden="1" x14ac:dyDescent="0.3">
      <c r="A85" s="164" t="s">
        <v>155</v>
      </c>
      <c r="B85" s="181">
        <v>715.7</v>
      </c>
      <c r="C85"/>
      <c r="D85"/>
      <c r="E85"/>
      <c r="F85"/>
    </row>
    <row r="86" spans="1:6" x14ac:dyDescent="0.3">
      <c r="A86" s="186" t="s">
        <v>79</v>
      </c>
      <c r="B86" s="174">
        <v>73594.66</v>
      </c>
      <c r="C86" s="175">
        <f>+List4!B86</f>
        <v>83460</v>
      </c>
      <c r="D86" s="210">
        <f>+D87+D93+D96+D98</f>
        <v>93100</v>
      </c>
      <c r="E86" s="215">
        <f t="shared" ref="E86:F86" si="7">+E87+E93+E96+E98</f>
        <v>93100</v>
      </c>
      <c r="F86" s="215">
        <f t="shared" si="7"/>
        <v>93100</v>
      </c>
    </row>
    <row r="87" spans="1:6" x14ac:dyDescent="0.3">
      <c r="A87" s="161" t="s">
        <v>75</v>
      </c>
      <c r="B87" s="174">
        <v>57701.04</v>
      </c>
      <c r="C87" s="175">
        <f>+List4!B87</f>
        <v>63460</v>
      </c>
      <c r="D87" s="210">
        <f>+D88</f>
        <v>47300</v>
      </c>
      <c r="E87" s="215">
        <f t="shared" ref="E87:F87" si="8">+E88</f>
        <v>47300</v>
      </c>
      <c r="F87" s="215">
        <f t="shared" si="8"/>
        <v>47300</v>
      </c>
    </row>
    <row r="88" spans="1:6" x14ac:dyDescent="0.3">
      <c r="A88" s="161" t="s">
        <v>60</v>
      </c>
      <c r="B88" s="174">
        <v>38024.959999999999</v>
      </c>
      <c r="C88" s="175">
        <f>+List4!B88</f>
        <v>40100</v>
      </c>
      <c r="D88" s="210">
        <f>+[5]KONSOLIDIRANI!$D$83</f>
        <v>47300</v>
      </c>
      <c r="E88" s="215">
        <f>+[5]KONSOLIDIRANI!$D$83</f>
        <v>47300</v>
      </c>
      <c r="F88" s="215">
        <f>+[5]KONSOLIDIRANI!$D$83</f>
        <v>47300</v>
      </c>
    </row>
    <row r="89" spans="1:6" ht="26.4" hidden="1" x14ac:dyDescent="0.3">
      <c r="A89" s="164" t="s">
        <v>142</v>
      </c>
      <c r="B89" s="170">
        <v>31469.06</v>
      </c>
      <c r="C89"/>
      <c r="D89"/>
      <c r="E89"/>
      <c r="F89"/>
    </row>
    <row r="90" spans="1:6" hidden="1" x14ac:dyDescent="0.3">
      <c r="A90" s="164" t="s">
        <v>144</v>
      </c>
      <c r="B90" s="163">
        <v>764.5</v>
      </c>
      <c r="C90"/>
      <c r="D90"/>
      <c r="E90"/>
      <c r="F90"/>
    </row>
    <row r="91" spans="1:6" ht="26.4" hidden="1" x14ac:dyDescent="0.3">
      <c r="A91" s="164" t="s">
        <v>147</v>
      </c>
      <c r="B91" s="163">
        <v>600</v>
      </c>
      <c r="C91"/>
      <c r="D91"/>
      <c r="E91"/>
      <c r="F91"/>
    </row>
    <row r="92" spans="1:6" ht="39.6" hidden="1" x14ac:dyDescent="0.3">
      <c r="A92" s="164" t="s">
        <v>149</v>
      </c>
      <c r="B92" s="182">
        <v>5191.3999999999996</v>
      </c>
      <c r="C92"/>
      <c r="D92"/>
      <c r="E92"/>
      <c r="F92"/>
    </row>
    <row r="93" spans="1:6" x14ac:dyDescent="0.3">
      <c r="A93" s="161" t="s">
        <v>61</v>
      </c>
      <c r="B93" s="174">
        <v>1049.1400000000001</v>
      </c>
      <c r="C93" s="173">
        <v>1360</v>
      </c>
      <c r="D93" s="210">
        <v>800</v>
      </c>
      <c r="E93" s="215">
        <v>800</v>
      </c>
      <c r="F93" s="215">
        <v>800</v>
      </c>
    </row>
    <row r="94" spans="1:6" ht="26.4" hidden="1" x14ac:dyDescent="0.3">
      <c r="A94" s="164" t="s">
        <v>105</v>
      </c>
      <c r="B94" s="171">
        <v>106.2</v>
      </c>
      <c r="C94"/>
      <c r="D94"/>
      <c r="E94"/>
      <c r="F94"/>
    </row>
    <row r="95" spans="1:6" ht="39.6" hidden="1" x14ac:dyDescent="0.3">
      <c r="A95" s="164" t="s">
        <v>150</v>
      </c>
      <c r="B95" s="180">
        <v>942.94</v>
      </c>
      <c r="C95"/>
      <c r="D95"/>
      <c r="E95"/>
      <c r="F95"/>
    </row>
    <row r="96" spans="1:6" ht="26.4" x14ac:dyDescent="0.3">
      <c r="A96" s="161" t="s">
        <v>63</v>
      </c>
      <c r="B96" s="174">
        <v>18626.939999999999</v>
      </c>
      <c r="C96" s="175">
        <f>+List4!B97</f>
        <v>22000</v>
      </c>
      <c r="D96" s="210">
        <f>+[5]KONSOLIDIRANI!$D$89</f>
        <v>25000</v>
      </c>
      <c r="E96" s="215">
        <f>+[5]KONSOLIDIRANI!$D$89</f>
        <v>25000</v>
      </c>
      <c r="F96" s="215">
        <f>+[5]KONSOLIDIRANI!$D$89</f>
        <v>25000</v>
      </c>
    </row>
    <row r="97" spans="1:6" hidden="1" x14ac:dyDescent="0.3">
      <c r="A97" s="164" t="s">
        <v>158</v>
      </c>
      <c r="B97" s="184">
        <v>18626.939999999999</v>
      </c>
      <c r="C97"/>
      <c r="D97"/>
      <c r="E97"/>
      <c r="F97"/>
    </row>
    <row r="98" spans="1:6" ht="26.4" x14ac:dyDescent="0.3">
      <c r="A98" s="161" t="s">
        <v>78</v>
      </c>
      <c r="B98" s="174">
        <v>15893.62</v>
      </c>
      <c r="C98" s="173">
        <v>20000</v>
      </c>
      <c r="D98" s="210">
        <v>20000</v>
      </c>
      <c r="E98" s="215">
        <v>20000</v>
      </c>
      <c r="F98" s="215">
        <v>20000</v>
      </c>
    </row>
    <row r="99" spans="1:6" x14ac:dyDescent="0.3">
      <c r="A99" s="161" t="s">
        <v>61</v>
      </c>
      <c r="B99" s="176">
        <v>0</v>
      </c>
      <c r="D99" s="210"/>
      <c r="E99" s="215"/>
      <c r="F99" s="215"/>
    </row>
    <row r="100" spans="1:6" hidden="1" x14ac:dyDescent="0.3">
      <c r="A100" s="164" t="s">
        <v>159</v>
      </c>
      <c r="B100" s="185"/>
      <c r="C100"/>
      <c r="D100"/>
      <c r="E100"/>
      <c r="F100"/>
    </row>
    <row r="101" spans="1:6" ht="26.4" x14ac:dyDescent="0.3">
      <c r="A101" s="161" t="s">
        <v>63</v>
      </c>
      <c r="B101" s="174">
        <v>15893.62</v>
      </c>
      <c r="C101" s="173">
        <v>20000</v>
      </c>
      <c r="D101" s="210">
        <v>20000</v>
      </c>
      <c r="E101" s="215">
        <v>20000</v>
      </c>
      <c r="F101" s="215">
        <v>20000</v>
      </c>
    </row>
    <row r="102" spans="1:6" hidden="1" x14ac:dyDescent="0.3">
      <c r="A102" s="164" t="s">
        <v>158</v>
      </c>
      <c r="B102" s="184">
        <v>15893.62</v>
      </c>
      <c r="C102"/>
      <c r="D102"/>
      <c r="E102"/>
      <c r="F102"/>
    </row>
    <row r="103" spans="1:6" ht="39.6" x14ac:dyDescent="0.3">
      <c r="A103" s="186" t="s">
        <v>80</v>
      </c>
      <c r="B103" s="174">
        <v>181313.97</v>
      </c>
      <c r="D103" s="210">
        <f>+D104</f>
        <v>65000</v>
      </c>
      <c r="E103" s="215"/>
      <c r="F103" s="215"/>
    </row>
    <row r="104" spans="1:6" x14ac:dyDescent="0.3">
      <c r="A104" s="161" t="s">
        <v>75</v>
      </c>
      <c r="B104" s="174">
        <v>159680.22</v>
      </c>
      <c r="D104" s="210">
        <v>65000</v>
      </c>
      <c r="E104" s="215"/>
      <c r="F104" s="215"/>
    </row>
    <row r="105" spans="1:6" x14ac:dyDescent="0.3">
      <c r="A105" s="161" t="s">
        <v>61</v>
      </c>
      <c r="B105" s="174">
        <v>159680.22</v>
      </c>
      <c r="D105" s="210">
        <f>+D104</f>
        <v>65000</v>
      </c>
      <c r="E105" s="215"/>
      <c r="F105" s="215"/>
    </row>
    <row r="106" spans="1:6" ht="52.8" hidden="1" x14ac:dyDescent="0.3">
      <c r="A106" s="164" t="s">
        <v>124</v>
      </c>
      <c r="B106" s="184">
        <v>159680.22</v>
      </c>
      <c r="C106"/>
      <c r="D106"/>
      <c r="E106"/>
      <c r="F106"/>
    </row>
    <row r="107" spans="1:6" x14ac:dyDescent="0.3">
      <c r="A107" s="161" t="s">
        <v>81</v>
      </c>
      <c r="B107" s="174">
        <v>21633.75</v>
      </c>
      <c r="D107" s="210"/>
      <c r="E107" s="215"/>
      <c r="F107" s="215"/>
    </row>
    <row r="108" spans="1:6" x14ac:dyDescent="0.3">
      <c r="A108" s="161" t="s">
        <v>61</v>
      </c>
      <c r="B108" s="174">
        <v>21633.75</v>
      </c>
      <c r="D108" s="210"/>
      <c r="E108" s="215"/>
      <c r="F108" s="215"/>
    </row>
    <row r="109" spans="1:6" ht="52.8" hidden="1" x14ac:dyDescent="0.3">
      <c r="A109" s="164" t="s">
        <v>124</v>
      </c>
      <c r="B109" s="184">
        <v>21633.75</v>
      </c>
      <c r="C109"/>
      <c r="D109"/>
      <c r="E109"/>
      <c r="F109"/>
    </row>
    <row r="110" spans="1:6" ht="26.4" x14ac:dyDescent="0.3">
      <c r="A110" s="186" t="s">
        <v>82</v>
      </c>
      <c r="B110" s="174">
        <v>24413.78</v>
      </c>
      <c r="C110" s="175">
        <f>+List4!B102</f>
        <v>25760</v>
      </c>
      <c r="D110" s="210">
        <f>+[5]KONSOLIDIRANI!$D$95</f>
        <v>31900</v>
      </c>
      <c r="E110" s="215">
        <f>+[5]KONSOLIDIRANI!$D$95</f>
        <v>31900</v>
      </c>
      <c r="F110" s="215">
        <f>+[5]KONSOLIDIRANI!$D$95</f>
        <v>31900</v>
      </c>
    </row>
    <row r="111" spans="1:6" x14ac:dyDescent="0.3">
      <c r="A111" s="161" t="s">
        <v>75</v>
      </c>
      <c r="B111" s="174">
        <v>24413.78</v>
      </c>
      <c r="C111" s="175">
        <f>+C110</f>
        <v>25760</v>
      </c>
      <c r="D111" s="210">
        <f>+D110</f>
        <v>31900</v>
      </c>
      <c r="E111" s="215">
        <f t="shared" ref="E111:F111" si="9">+E110</f>
        <v>31900</v>
      </c>
      <c r="F111" s="215">
        <f t="shared" si="9"/>
        <v>31900</v>
      </c>
    </row>
    <row r="112" spans="1:6" x14ac:dyDescent="0.3">
      <c r="A112" s="161" t="s">
        <v>60</v>
      </c>
      <c r="B112" s="174">
        <v>22771.3</v>
      </c>
      <c r="C112" s="175">
        <f>+List4!B104</f>
        <v>24000</v>
      </c>
      <c r="D112" s="210">
        <f>+[5]KONSOLIDIRANI!$D$100</f>
        <v>30300</v>
      </c>
      <c r="E112" s="215">
        <f>+[5]KONSOLIDIRANI!$D$100</f>
        <v>30300</v>
      </c>
      <c r="F112" s="215">
        <f>+[5]KONSOLIDIRANI!$D$100</f>
        <v>30300</v>
      </c>
    </row>
    <row r="113" spans="1:6" ht="26.4" hidden="1" x14ac:dyDescent="0.3">
      <c r="A113" s="164" t="s">
        <v>142</v>
      </c>
      <c r="B113" s="170">
        <v>18945.32</v>
      </c>
      <c r="C113"/>
      <c r="D113"/>
      <c r="E113"/>
      <c r="F113"/>
    </row>
    <row r="114" spans="1:6" hidden="1" x14ac:dyDescent="0.3">
      <c r="A114" s="164" t="s">
        <v>144</v>
      </c>
      <c r="B114" s="163">
        <v>400</v>
      </c>
      <c r="C114"/>
      <c r="D114"/>
      <c r="E114"/>
      <c r="F114"/>
    </row>
    <row r="115" spans="1:6" ht="26.4" hidden="1" x14ac:dyDescent="0.3">
      <c r="A115" s="164" t="s">
        <v>147</v>
      </c>
      <c r="B115" s="163">
        <v>300</v>
      </c>
      <c r="C115"/>
      <c r="D115"/>
      <c r="E115"/>
      <c r="F115"/>
    </row>
    <row r="116" spans="1:6" ht="39.6" hidden="1" x14ac:dyDescent="0.3">
      <c r="A116" s="164" t="s">
        <v>149</v>
      </c>
      <c r="B116" s="182">
        <v>3125.98</v>
      </c>
      <c r="C116"/>
      <c r="D116"/>
      <c r="E116"/>
      <c r="F116"/>
    </row>
    <row r="117" spans="1:6" x14ac:dyDescent="0.3">
      <c r="A117" s="161" t="s">
        <v>61</v>
      </c>
      <c r="B117" s="174">
        <v>1642.48</v>
      </c>
      <c r="C117" s="173">
        <v>1760</v>
      </c>
      <c r="D117" s="210">
        <f>+[5]KONSOLIDIRANI!$D$104</f>
        <v>1600</v>
      </c>
      <c r="E117" s="215">
        <f>+[5]KONSOLIDIRANI!$D$104</f>
        <v>1600</v>
      </c>
      <c r="F117" s="215">
        <f>+[5]KONSOLIDIRANI!$D$104</f>
        <v>1600</v>
      </c>
    </row>
    <row r="118" spans="1:6" ht="39.6" hidden="1" x14ac:dyDescent="0.3">
      <c r="A118" s="164" t="s">
        <v>150</v>
      </c>
      <c r="B118" s="184">
        <v>1642.48</v>
      </c>
      <c r="C118"/>
      <c r="D118"/>
      <c r="E118"/>
      <c r="F118"/>
    </row>
    <row r="119" spans="1:6" x14ac:dyDescent="0.3">
      <c r="A119" s="186" t="s">
        <v>83</v>
      </c>
      <c r="B119" s="174">
        <v>35513.85</v>
      </c>
      <c r="C119" s="175">
        <f>+List4!B113</f>
        <v>45020</v>
      </c>
      <c r="D119" s="210">
        <f>+[5]KONSOLIDIRANI!$D$105</f>
        <v>50520</v>
      </c>
      <c r="E119" s="215">
        <f>+[5]KONSOLIDIRANI!$D$105</f>
        <v>50520</v>
      </c>
      <c r="F119" s="215">
        <f>+[5]KONSOLIDIRANI!$D$105</f>
        <v>50520</v>
      </c>
    </row>
    <row r="120" spans="1:6" x14ac:dyDescent="0.3">
      <c r="A120" s="161" t="s">
        <v>75</v>
      </c>
      <c r="B120" s="174">
        <v>10183.9</v>
      </c>
      <c r="C120" s="175">
        <f>+List4!B114</f>
        <v>16320</v>
      </c>
      <c r="D120" s="210">
        <f>+[5]KONSOLIDIRANI!$D$106</f>
        <v>23300</v>
      </c>
      <c r="E120" s="215">
        <f>+[5]KONSOLIDIRANI!$D$106</f>
        <v>23300</v>
      </c>
      <c r="F120" s="215">
        <f>+[5]KONSOLIDIRANI!$D$106</f>
        <v>23300</v>
      </c>
    </row>
    <row r="121" spans="1:6" x14ac:dyDescent="0.3">
      <c r="A121" s="161" t="s">
        <v>60</v>
      </c>
      <c r="B121" s="174">
        <v>9764.14</v>
      </c>
      <c r="C121" s="175">
        <f>+List4!B115</f>
        <v>13900</v>
      </c>
      <c r="D121" s="210">
        <f>+[5]KONSOLIDIRANI!$D$111</f>
        <v>22900</v>
      </c>
      <c r="E121" s="215">
        <f>+[5]KONSOLIDIRANI!$D$111</f>
        <v>22900</v>
      </c>
      <c r="F121" s="215">
        <f>+[5]KONSOLIDIRANI!$D$111</f>
        <v>22900</v>
      </c>
    </row>
    <row r="122" spans="1:6" ht="26.4" hidden="1" x14ac:dyDescent="0.3">
      <c r="A122" s="164" t="s">
        <v>142</v>
      </c>
      <c r="B122" s="170">
        <v>8164.9</v>
      </c>
      <c r="C122"/>
      <c r="D122"/>
      <c r="E122"/>
      <c r="F122"/>
    </row>
    <row r="123" spans="1:6" hidden="1" x14ac:dyDescent="0.3">
      <c r="A123" s="164" t="s">
        <v>144</v>
      </c>
      <c r="B123" s="163">
        <v>700</v>
      </c>
      <c r="C123"/>
      <c r="D123"/>
      <c r="E123"/>
      <c r="F123"/>
    </row>
    <row r="124" spans="1:6" ht="26.4" hidden="1" x14ac:dyDescent="0.3">
      <c r="A124" s="164" t="s">
        <v>147</v>
      </c>
      <c r="B124" s="165"/>
      <c r="C124"/>
      <c r="D124"/>
      <c r="E124"/>
      <c r="F124"/>
    </row>
    <row r="125" spans="1:6" ht="39.6" hidden="1" x14ac:dyDescent="0.3">
      <c r="A125" s="164" t="s">
        <v>148</v>
      </c>
      <c r="B125" s="165"/>
      <c r="C125"/>
      <c r="D125"/>
      <c r="E125"/>
      <c r="F125"/>
    </row>
    <row r="126" spans="1:6" ht="39.6" hidden="1" x14ac:dyDescent="0.3">
      <c r="A126" s="164" t="s">
        <v>149</v>
      </c>
      <c r="B126" s="180">
        <v>899.24</v>
      </c>
      <c r="C126"/>
      <c r="D126"/>
      <c r="E126"/>
      <c r="F126"/>
    </row>
    <row r="127" spans="1:6" x14ac:dyDescent="0.3">
      <c r="A127" s="161" t="s">
        <v>61</v>
      </c>
      <c r="B127" s="176">
        <v>419.76</v>
      </c>
      <c r="C127" s="175">
        <f>+List4!B120</f>
        <v>2420</v>
      </c>
      <c r="D127" s="210">
        <v>400</v>
      </c>
      <c r="E127" s="215">
        <v>400</v>
      </c>
      <c r="F127" s="215">
        <v>400</v>
      </c>
    </row>
    <row r="128" spans="1:6" ht="39.6" hidden="1" x14ac:dyDescent="0.3">
      <c r="A128" s="164" t="s">
        <v>150</v>
      </c>
      <c r="B128" s="181">
        <v>419.76</v>
      </c>
      <c r="C128"/>
      <c r="D128"/>
      <c r="E128"/>
      <c r="F128"/>
    </row>
    <row r="129" spans="1:6" x14ac:dyDescent="0.3">
      <c r="A129" s="161" t="s">
        <v>84</v>
      </c>
      <c r="B129" s="174">
        <v>25329.95</v>
      </c>
      <c r="C129" s="175">
        <f>+List4!B123</f>
        <v>28700</v>
      </c>
      <c r="D129" s="210">
        <f>+[5]KONSOLIDIRANI!$D$114</f>
        <v>27220</v>
      </c>
      <c r="E129" s="215">
        <f>+[5]KONSOLIDIRANI!$D$114</f>
        <v>27220</v>
      </c>
      <c r="F129" s="215">
        <f>+[5]KONSOLIDIRANI!$D$114</f>
        <v>27220</v>
      </c>
    </row>
    <row r="130" spans="1:6" x14ac:dyDescent="0.3">
      <c r="A130" s="161" t="s">
        <v>60</v>
      </c>
      <c r="B130" s="174">
        <v>24250</v>
      </c>
      <c r="C130" s="175">
        <f>+C129</f>
        <v>28700</v>
      </c>
      <c r="D130" s="210">
        <f>+[5]KONSOLIDIRANI!$D$115</f>
        <v>22200</v>
      </c>
      <c r="E130" s="215">
        <f>+[5]KONSOLIDIRANI!$D$115</f>
        <v>22200</v>
      </c>
      <c r="F130" s="215">
        <f>+[5]KONSOLIDIRANI!$D$115</f>
        <v>22200</v>
      </c>
    </row>
    <row r="131" spans="1:6" ht="26.4" hidden="1" x14ac:dyDescent="0.3">
      <c r="A131" s="164" t="s">
        <v>142</v>
      </c>
      <c r="B131" s="170">
        <v>18800</v>
      </c>
      <c r="C131"/>
      <c r="D131"/>
      <c r="E131"/>
      <c r="F131"/>
    </row>
    <row r="132" spans="1:6" hidden="1" x14ac:dyDescent="0.3">
      <c r="A132" s="164" t="s">
        <v>144</v>
      </c>
      <c r="B132" s="163">
        <v>700</v>
      </c>
      <c r="C132"/>
      <c r="D132"/>
      <c r="E132"/>
      <c r="F132"/>
    </row>
    <row r="133" spans="1:6" ht="26.4" hidden="1" x14ac:dyDescent="0.3">
      <c r="A133" s="164" t="s">
        <v>147</v>
      </c>
      <c r="B133" s="162">
        <v>1200</v>
      </c>
      <c r="C133"/>
      <c r="D133"/>
      <c r="E133"/>
      <c r="F133"/>
    </row>
    <row r="134" spans="1:6" ht="39.6" hidden="1" x14ac:dyDescent="0.3">
      <c r="A134" s="164" t="s">
        <v>149</v>
      </c>
      <c r="B134" s="182">
        <v>3550</v>
      </c>
      <c r="C134"/>
      <c r="D134"/>
      <c r="E134"/>
      <c r="F134"/>
    </row>
    <row r="135" spans="1:6" x14ac:dyDescent="0.3">
      <c r="A135" s="161" t="s">
        <v>61</v>
      </c>
      <c r="B135" s="174">
        <v>1079.95</v>
      </c>
      <c r="D135" s="210">
        <v>1220</v>
      </c>
      <c r="E135" s="215">
        <v>1220</v>
      </c>
      <c r="F135" s="215">
        <v>1220</v>
      </c>
    </row>
    <row r="136" spans="1:6" ht="26.4" hidden="1" x14ac:dyDescent="0.3">
      <c r="A136" s="164" t="s">
        <v>105</v>
      </c>
      <c r="B136" s="171">
        <v>79.650000000000006</v>
      </c>
      <c r="C136"/>
      <c r="D136"/>
      <c r="E136"/>
      <c r="F136"/>
    </row>
    <row r="137" spans="1:6" ht="39.6" hidden="1" x14ac:dyDescent="0.3">
      <c r="A137" s="164" t="s">
        <v>150</v>
      </c>
      <c r="B137" s="182">
        <v>1000.3</v>
      </c>
      <c r="C137"/>
      <c r="D137"/>
      <c r="E137"/>
      <c r="F137"/>
    </row>
    <row r="138" spans="1:6" ht="26.4" x14ac:dyDescent="0.3">
      <c r="A138" s="186" t="s">
        <v>85</v>
      </c>
      <c r="B138" s="174">
        <v>16950.71</v>
      </c>
      <c r="C138" s="175">
        <f>+List4!B129</f>
        <v>19000</v>
      </c>
      <c r="D138" s="210">
        <v>19000</v>
      </c>
      <c r="E138" s="215">
        <v>19000</v>
      </c>
      <c r="F138" s="215">
        <v>19000</v>
      </c>
    </row>
    <row r="139" spans="1:6" ht="26.4" x14ac:dyDescent="0.3">
      <c r="A139" s="161" t="s">
        <v>78</v>
      </c>
      <c r="B139" s="174">
        <v>16950.71</v>
      </c>
      <c r="C139" s="175">
        <f>+C138</f>
        <v>19000</v>
      </c>
      <c r="D139" s="210">
        <f>+D138</f>
        <v>19000</v>
      </c>
      <c r="E139" s="215">
        <f t="shared" ref="E139:F140" si="10">+E138</f>
        <v>19000</v>
      </c>
      <c r="F139" s="215">
        <f t="shared" si="10"/>
        <v>19000</v>
      </c>
    </row>
    <row r="140" spans="1:6" ht="26.4" x14ac:dyDescent="0.3">
      <c r="A140" s="161" t="s">
        <v>65</v>
      </c>
      <c r="B140" s="174">
        <v>16950.71</v>
      </c>
      <c r="C140" s="175">
        <f>+C138</f>
        <v>19000</v>
      </c>
      <c r="D140" s="210">
        <f>+D139</f>
        <v>19000</v>
      </c>
      <c r="E140" s="215">
        <f t="shared" si="10"/>
        <v>19000</v>
      </c>
      <c r="F140" s="215">
        <f t="shared" si="10"/>
        <v>19000</v>
      </c>
    </row>
    <row r="141" spans="1:6" ht="26.4" hidden="1" x14ac:dyDescent="0.3">
      <c r="A141" s="164" t="s">
        <v>156</v>
      </c>
      <c r="B141" s="184">
        <v>16950.71</v>
      </c>
      <c r="C141"/>
      <c r="D141"/>
      <c r="E141"/>
      <c r="F141"/>
    </row>
    <row r="142" spans="1:6" x14ac:dyDescent="0.3">
      <c r="A142" s="186" t="s">
        <v>86</v>
      </c>
      <c r="B142" s="174">
        <v>1687.4</v>
      </c>
      <c r="C142" s="175">
        <f>+List4!B133</f>
        <v>1730</v>
      </c>
      <c r="D142" s="210">
        <f>+D146+D143</f>
        <v>1820</v>
      </c>
      <c r="E142" s="215">
        <f t="shared" ref="E142:F142" si="11">+E146+E143</f>
        <v>1820</v>
      </c>
      <c r="F142" s="215">
        <f t="shared" si="11"/>
        <v>1820</v>
      </c>
    </row>
    <row r="143" spans="1:6" x14ac:dyDescent="0.3">
      <c r="A143" s="161" t="s">
        <v>87</v>
      </c>
      <c r="B143" s="176">
        <v>80.36</v>
      </c>
      <c r="C143" s="173">
        <v>100</v>
      </c>
      <c r="D143" s="210">
        <v>120</v>
      </c>
      <c r="E143" s="215">
        <v>120</v>
      </c>
      <c r="F143" s="215">
        <v>120</v>
      </c>
    </row>
    <row r="144" spans="1:6" x14ac:dyDescent="0.3">
      <c r="A144" s="161" t="s">
        <v>61</v>
      </c>
      <c r="B144" s="176">
        <v>80.36</v>
      </c>
      <c r="C144" s="173">
        <f>+C143</f>
        <v>100</v>
      </c>
      <c r="D144" s="210">
        <v>120</v>
      </c>
      <c r="E144" s="215">
        <v>120</v>
      </c>
      <c r="F144" s="215">
        <v>120</v>
      </c>
    </row>
    <row r="145" spans="1:6" hidden="1" x14ac:dyDescent="0.3">
      <c r="A145" s="164" t="s">
        <v>159</v>
      </c>
      <c r="B145" s="181">
        <v>80.36</v>
      </c>
      <c r="C145"/>
      <c r="D145"/>
      <c r="E145"/>
      <c r="F145"/>
    </row>
    <row r="146" spans="1:6" x14ac:dyDescent="0.3">
      <c r="A146" s="161" t="s">
        <v>84</v>
      </c>
      <c r="B146" s="174">
        <v>1607.04</v>
      </c>
      <c r="C146" s="173">
        <v>1630</v>
      </c>
      <c r="D146" s="210">
        <v>1700</v>
      </c>
      <c r="E146" s="215">
        <v>1700</v>
      </c>
      <c r="F146" s="215">
        <v>1700</v>
      </c>
    </row>
    <row r="147" spans="1:6" x14ac:dyDescent="0.3">
      <c r="A147" s="161" t="s">
        <v>61</v>
      </c>
      <c r="B147" s="174">
        <v>1607.04</v>
      </c>
      <c r="C147" s="173">
        <f>+C146</f>
        <v>1630</v>
      </c>
      <c r="D147" s="210">
        <f>+D146</f>
        <v>1700</v>
      </c>
      <c r="E147" s="215">
        <f t="shared" ref="E147:F147" si="12">+E146</f>
        <v>1700</v>
      </c>
      <c r="F147" s="215">
        <f t="shared" si="12"/>
        <v>1700</v>
      </c>
    </row>
    <row r="148" spans="1:6" hidden="1" x14ac:dyDescent="0.3">
      <c r="A148" s="164" t="s">
        <v>159</v>
      </c>
      <c r="B148" s="184">
        <v>1607.04</v>
      </c>
      <c r="C148"/>
      <c r="D148"/>
      <c r="E148"/>
      <c r="F148"/>
    </row>
    <row r="149" spans="1:6" ht="26.4" x14ac:dyDescent="0.3">
      <c r="A149" s="186" t="s">
        <v>88</v>
      </c>
      <c r="B149" s="174">
        <v>65874.64</v>
      </c>
      <c r="C149" s="175">
        <f>+List4!B141</f>
        <v>72450</v>
      </c>
      <c r="D149" s="210">
        <f>+D150</f>
        <v>73500</v>
      </c>
      <c r="E149" s="215">
        <f t="shared" ref="E149:F149" si="13">+E150</f>
        <v>73500</v>
      </c>
      <c r="F149" s="215">
        <f t="shared" si="13"/>
        <v>73500</v>
      </c>
    </row>
    <row r="150" spans="1:6" ht="26.4" x14ac:dyDescent="0.3">
      <c r="A150" s="161" t="s">
        <v>78</v>
      </c>
      <c r="B150" s="174">
        <v>65874.64</v>
      </c>
      <c r="C150" s="175">
        <f>+C149</f>
        <v>72450</v>
      </c>
      <c r="D150" s="210">
        <v>73500</v>
      </c>
      <c r="E150" s="215">
        <v>73500</v>
      </c>
      <c r="F150" s="215">
        <v>73500</v>
      </c>
    </row>
    <row r="151" spans="1:6" x14ac:dyDescent="0.3">
      <c r="A151" s="161" t="s">
        <v>61</v>
      </c>
      <c r="B151" s="176">
        <v>0</v>
      </c>
      <c r="C151" s="175">
        <f>+C149</f>
        <v>72450</v>
      </c>
      <c r="D151" s="210">
        <f>+D150</f>
        <v>73500</v>
      </c>
      <c r="E151" s="215">
        <f t="shared" ref="E151:F151" si="14">+E150</f>
        <v>73500</v>
      </c>
      <c r="F151" s="215">
        <f t="shared" si="14"/>
        <v>73500</v>
      </c>
    </row>
    <row r="152" spans="1:6" hidden="1" x14ac:dyDescent="0.3">
      <c r="A152" s="164" t="s">
        <v>159</v>
      </c>
      <c r="B152" s="185"/>
      <c r="C152"/>
      <c r="D152"/>
      <c r="E152"/>
      <c r="F152"/>
    </row>
    <row r="153" spans="1:6" ht="26.4" x14ac:dyDescent="0.3">
      <c r="A153" s="161" t="s">
        <v>63</v>
      </c>
      <c r="B153" s="174">
        <v>65874.64</v>
      </c>
      <c r="C153" s="175"/>
      <c r="D153" s="210"/>
      <c r="E153" s="215"/>
      <c r="F153" s="215"/>
    </row>
    <row r="154" spans="1:6" hidden="1" x14ac:dyDescent="0.3">
      <c r="A154" s="164" t="s">
        <v>158</v>
      </c>
      <c r="B154" s="184">
        <v>65874.64</v>
      </c>
      <c r="C154"/>
      <c r="D154"/>
      <c r="E154"/>
      <c r="F154"/>
    </row>
    <row r="155" spans="1:6" ht="39.6" x14ac:dyDescent="0.3">
      <c r="A155" s="186" t="s">
        <v>89</v>
      </c>
      <c r="B155" s="174">
        <v>5970</v>
      </c>
      <c r="C155" s="175">
        <f>+B155</f>
        <v>5970</v>
      </c>
      <c r="D155" s="210">
        <f>+D156</f>
        <v>5970</v>
      </c>
      <c r="E155" s="215">
        <f t="shared" ref="E155:F155" si="15">+E156</f>
        <v>5970</v>
      </c>
      <c r="F155" s="215">
        <f t="shared" si="15"/>
        <v>5970</v>
      </c>
    </row>
    <row r="156" spans="1:6" x14ac:dyDescent="0.3">
      <c r="A156" s="186" t="s">
        <v>90</v>
      </c>
      <c r="B156" s="174">
        <v>5970</v>
      </c>
      <c r="C156" s="175">
        <f>+B155</f>
        <v>5970</v>
      </c>
      <c r="D156" s="210">
        <f>+C156</f>
        <v>5970</v>
      </c>
      <c r="E156" s="215">
        <f t="shared" ref="E156:F156" si="16">+D156</f>
        <v>5970</v>
      </c>
      <c r="F156" s="215">
        <f t="shared" si="16"/>
        <v>5970</v>
      </c>
    </row>
    <row r="157" spans="1:6" ht="26.4" x14ac:dyDescent="0.3">
      <c r="A157" s="161" t="s">
        <v>70</v>
      </c>
      <c r="B157" s="174">
        <v>5970</v>
      </c>
      <c r="C157" s="175">
        <f>+B157</f>
        <v>5970</v>
      </c>
      <c r="D157" s="210">
        <f>+C157</f>
        <v>5970</v>
      </c>
      <c r="E157" s="215">
        <f t="shared" ref="E157:F157" si="17">+D157</f>
        <v>5970</v>
      </c>
      <c r="F157" s="215">
        <f t="shared" si="17"/>
        <v>5970</v>
      </c>
    </row>
    <row r="158" spans="1:6" ht="26.4" x14ac:dyDescent="0.3">
      <c r="A158" s="161" t="s">
        <v>65</v>
      </c>
      <c r="B158" s="174">
        <v>5970</v>
      </c>
      <c r="C158" s="175">
        <f>+C157</f>
        <v>5970</v>
      </c>
      <c r="D158" s="210">
        <f>+C158</f>
        <v>5970</v>
      </c>
      <c r="E158" s="215">
        <f t="shared" ref="E158:F158" si="18">+D158</f>
        <v>5970</v>
      </c>
      <c r="F158" s="215">
        <f t="shared" si="18"/>
        <v>5970</v>
      </c>
    </row>
    <row r="159" spans="1:6" ht="26.4" hidden="1" x14ac:dyDescent="0.3">
      <c r="A159" s="198" t="s">
        <v>157</v>
      </c>
      <c r="B159" s="184">
        <v>5970</v>
      </c>
      <c r="C159"/>
      <c r="D159"/>
      <c r="E159"/>
      <c r="F159"/>
    </row>
    <row r="160" spans="1:6" ht="39.6" x14ac:dyDescent="0.3">
      <c r="A160" s="202" t="s">
        <v>170</v>
      </c>
      <c r="B160" s="203"/>
      <c r="C160" s="204"/>
      <c r="D160" s="210">
        <f>+D162</f>
        <v>120000</v>
      </c>
      <c r="E160" s="215"/>
      <c r="F160" s="215"/>
    </row>
    <row r="161" spans="1:11" ht="24" customHeight="1" x14ac:dyDescent="0.3">
      <c r="A161" s="205" t="s">
        <v>172</v>
      </c>
      <c r="B161" s="203"/>
      <c r="C161" s="204"/>
      <c r="D161" s="210">
        <f>+D162</f>
        <v>120000</v>
      </c>
      <c r="E161" s="215"/>
      <c r="F161" s="215"/>
      <c r="H161" s="190"/>
      <c r="I161" s="191">
        <v>8057</v>
      </c>
      <c r="J161" s="192" t="s">
        <v>170</v>
      </c>
      <c r="K161" s="193">
        <f>+K162</f>
        <v>120000</v>
      </c>
    </row>
    <row r="162" spans="1:11" ht="27.6" x14ac:dyDescent="0.3">
      <c r="A162" s="206" t="str">
        <f>+A158</f>
        <v>42 Rashodi za nabavu proizvedene dugotrajne imovine</v>
      </c>
      <c r="B162" s="203"/>
      <c r="C162" s="204"/>
      <c r="D162" s="208">
        <v>120000</v>
      </c>
      <c r="E162" s="213"/>
      <c r="F162" s="213"/>
      <c r="H162" s="194">
        <v>11</v>
      </c>
      <c r="I162" s="195">
        <v>42231</v>
      </c>
      <c r="J162" s="196" t="s">
        <v>171</v>
      </c>
      <c r="K162" s="197">
        <v>120000</v>
      </c>
    </row>
    <row r="163" spans="1:11" x14ac:dyDescent="0.3">
      <c r="A163" s="199"/>
      <c r="B163" s="200"/>
      <c r="C163" s="201"/>
    </row>
  </sheetData>
  <autoFilter ref="A6:A159" xr:uid="{663BD4DF-2F48-4232-8D9C-50284CF06480}">
    <filterColumn colId="0">
      <filters>
        <filter val="11919 OŠ MARINA GETALDIĆA"/>
        <filter val="31 Rashodi za zaposlene"/>
        <filter val="32 Materijalni rashodi"/>
        <filter val="34 Financijski rashodi"/>
        <filter val="37 Naknade građanima i kućanstvima na temelju osiguranja i druge naknade"/>
        <filter val="38 Ostali rashodi"/>
        <filter val="42 Rashodi za nabavu proizvedene dugotrajne imovine"/>
        <filter val="8054 DECENTRALIZIRANE FUNKCIJE- MINIMALNI FINANCIJSKI STANDARD"/>
        <filter val="8055 DECENTRALIZIRANE FUNKCIJE - IZNAD MINIMALNOG FINANCIJSKOG STANDARDA"/>
        <filter val="8056 KAPITALNO ULAGANJE U ŠKOLSTVO - MINIMALNI FINANCIJSKI STANDARD"/>
        <filter val="A805401 MATERIJALNI I FINANCIJSKI RASHODI"/>
        <filter val="A805502 OSTALI PROJEKTI U OSNOVNOM ŠKOLSTVU"/>
        <filter val="A805506 PRODUŽENI BORAVAK"/>
        <filter val="A805521 TEKUĆE I INVESTICIJSKO ODRŽAVANJE IZNAD MINIMALNOG STANDARDA"/>
        <filter val="A805523 STRUČNO RAZVOJNE SLUŽBE"/>
        <filter val="A805536 ASISTENT U NASTAVI"/>
        <filter val="A805539 NABAVA ŠKOLSKIH UDŽBENIKA"/>
        <filter val="A805540 SHEMA ŠKOLSKOG VOĆA"/>
        <filter val="A805543 PREHRANA ZA UČENIKE U OSNOVNIM ŠKOLAMA"/>
        <filter val="Izvor: 11 Opći prihodi i primici"/>
        <filter val="Izvor: 22 Višak/manjak prihoda"/>
        <filter val="Izvor: 25 Vlastiti prihodi proračunskih korisnika"/>
        <filter val="Izvor: 29 Višak / manjak prihoda proračunskih korisnika"/>
        <filter val="Izvor: 31 Potpore za decentralizirane izdatke"/>
        <filter val="Izvor: 42 Namjenske tekuće pomoći"/>
        <filter val="Izvor: 44 EU fondovi-pomoći"/>
        <filter val="Izvor: 49 Pomoći iz državnog proračuna za plaće te ostale rashode za zaposlene"/>
        <filter val="Izvor: 55 Donacije i ostali namjenski prihodi proračunskih korisnika"/>
        <filter val="K805602 ŠKOLSKA OPREMA"/>
        <filter val="Razdjel: 008 UPRAVNI ODJEL ZA OBRAZOVANJE, ŠPORT, SOCIJALNU SKRB I CIVILNO DRUŠTVO"/>
        <filter val="SVEUKUPNO"/>
        <filter val="T805404 REDOVNA DJELATNOST OSNOVNOG OBRAZOVANJA"/>
      </filters>
    </filterColumn>
  </autoFilter>
  <mergeCells count="2">
    <mergeCell ref="A1:F3"/>
    <mergeCell ref="B4:D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8FC9-CEDC-4D76-BC67-E21FA8A0F19D}">
  <dimension ref="A1:L64"/>
  <sheetViews>
    <sheetView tabSelected="1" topLeftCell="A3" workbookViewId="0">
      <selection activeCell="D12" sqref="D12"/>
    </sheetView>
  </sheetViews>
  <sheetFormatPr defaultRowHeight="14.4" x14ac:dyDescent="0.3"/>
  <cols>
    <col min="1" max="1" width="22.77734375" style="223" bestFit="1" customWidth="1"/>
    <col min="2" max="2" width="15.21875" style="173" customWidth="1"/>
    <col min="3" max="3" width="16.44140625" style="173" customWidth="1"/>
    <col min="4" max="4" width="16.77734375" style="236" customWidth="1"/>
    <col min="5" max="5" width="15.21875" style="236" customWidth="1"/>
    <col min="6" max="6" width="13.5546875" style="236" customWidth="1"/>
    <col min="8" max="8" width="10" bestFit="1" customWidth="1"/>
    <col min="9" max="9" width="11.5546875" bestFit="1" customWidth="1"/>
    <col min="10" max="10" width="10" bestFit="1" customWidth="1"/>
    <col min="12" max="12" width="12.21875" bestFit="1" customWidth="1"/>
  </cols>
  <sheetData>
    <row r="1" spans="1:12" x14ac:dyDescent="0.3">
      <c r="B1" s="204"/>
      <c r="C1" s="204"/>
      <c r="D1" s="232"/>
      <c r="E1" s="232"/>
      <c r="F1" s="232"/>
    </row>
    <row r="2" spans="1:12" ht="15.6" x14ac:dyDescent="0.3">
      <c r="A2" s="151" t="s">
        <v>100</v>
      </c>
      <c r="B2" s="225" t="s">
        <v>188</v>
      </c>
      <c r="C2" s="225" t="s">
        <v>167</v>
      </c>
      <c r="D2" s="225" t="s">
        <v>168</v>
      </c>
      <c r="E2" s="225" t="s">
        <v>169</v>
      </c>
      <c r="F2" s="225" t="s">
        <v>189</v>
      </c>
    </row>
    <row r="3" spans="1:12" x14ac:dyDescent="0.3">
      <c r="A3" s="224" t="s">
        <v>102</v>
      </c>
      <c r="B3" s="229">
        <v>1185925.23</v>
      </c>
      <c r="C3" s="229">
        <v>1488760</v>
      </c>
      <c r="D3" s="233">
        <f>+D4</f>
        <v>1741120</v>
      </c>
      <c r="E3" s="233">
        <f>+E7</f>
        <v>1786470</v>
      </c>
      <c r="F3" s="233">
        <f>+F7</f>
        <v>1786470</v>
      </c>
      <c r="I3" s="105"/>
      <c r="L3" s="105"/>
    </row>
    <row r="4" spans="1:12" ht="66" x14ac:dyDescent="0.3">
      <c r="A4" s="106" t="s">
        <v>103</v>
      </c>
      <c r="B4" s="230">
        <v>1185925.23</v>
      </c>
      <c r="C4" s="230">
        <v>1488760</v>
      </c>
      <c r="D4" s="233">
        <f>+D5</f>
        <v>1741120</v>
      </c>
      <c r="E4" s="233">
        <f>+E3</f>
        <v>1786470</v>
      </c>
      <c r="F4" s="233">
        <f>+F3</f>
        <v>1786470</v>
      </c>
      <c r="H4" s="105"/>
      <c r="J4" s="105"/>
    </row>
    <row r="5" spans="1:12" ht="26.4" x14ac:dyDescent="0.3">
      <c r="A5" s="106" t="s">
        <v>179</v>
      </c>
      <c r="B5" s="230">
        <v>1185925.23</v>
      </c>
      <c r="C5" s="230">
        <v>1488760</v>
      </c>
      <c r="D5" s="233">
        <f>+D6</f>
        <v>1741120</v>
      </c>
      <c r="E5" s="233">
        <f>+E4</f>
        <v>1786470</v>
      </c>
      <c r="F5" s="233">
        <f>+F4</f>
        <v>1786470</v>
      </c>
      <c r="L5" s="105"/>
    </row>
    <row r="6" spans="1:12" ht="26.4" x14ac:dyDescent="0.3">
      <c r="A6" s="237" t="s">
        <v>104</v>
      </c>
      <c r="B6" s="238">
        <v>1185925.23</v>
      </c>
      <c r="C6" s="238">
        <v>1488760</v>
      </c>
      <c r="D6" s="239">
        <f>+D7</f>
        <v>1741120</v>
      </c>
      <c r="E6" s="239">
        <f>+E7</f>
        <v>1786470</v>
      </c>
      <c r="F6" s="239">
        <f>+F7</f>
        <v>1786470</v>
      </c>
    </row>
    <row r="7" spans="1:12" ht="26.4" x14ac:dyDescent="0.3">
      <c r="A7" s="228" t="s">
        <v>180</v>
      </c>
      <c r="B7" s="227">
        <v>1185925.23</v>
      </c>
      <c r="C7" s="227">
        <v>1488760</v>
      </c>
      <c r="D7" s="235">
        <f>+D8+D12+D16+D26+D33+D36+D40+D47+D50+D55+D62</f>
        <v>1741120</v>
      </c>
      <c r="E7" s="235">
        <f>+E8+E12+E16+E26+E33+E36+E40+E47+E50+E55+E62</f>
        <v>1786470</v>
      </c>
      <c r="F7" s="235">
        <f>+E7</f>
        <v>1786470</v>
      </c>
      <c r="H7" s="98">
        <f>+D7-' Račun prihoda i rashoda'!F37</f>
        <v>0</v>
      </c>
    </row>
    <row r="8" spans="1:12" ht="26.4" x14ac:dyDescent="0.3">
      <c r="A8" s="228" t="s">
        <v>69</v>
      </c>
      <c r="B8" s="227">
        <v>59131.94</v>
      </c>
      <c r="C8" s="227">
        <v>68000</v>
      </c>
      <c r="D8" s="235">
        <v>73000</v>
      </c>
      <c r="E8" s="235">
        <f>+E9</f>
        <v>71000</v>
      </c>
      <c r="F8" s="235">
        <f>+F9</f>
        <v>71000</v>
      </c>
      <c r="I8" s="105"/>
    </row>
    <row r="9" spans="1:12" ht="26.4" x14ac:dyDescent="0.3">
      <c r="A9" s="272" t="s">
        <v>181</v>
      </c>
      <c r="B9" s="273">
        <v>59131.94</v>
      </c>
      <c r="C9" s="273">
        <v>68000</v>
      </c>
      <c r="D9" s="274">
        <f>+D10+D11</f>
        <v>73000</v>
      </c>
      <c r="E9" s="274">
        <f t="shared" ref="E9:F9" si="0">+E10+E11</f>
        <v>71000</v>
      </c>
      <c r="F9" s="274">
        <f t="shared" si="0"/>
        <v>71000</v>
      </c>
    </row>
    <row r="10" spans="1:12" x14ac:dyDescent="0.3">
      <c r="A10" s="106" t="s">
        <v>61</v>
      </c>
      <c r="B10" s="230">
        <v>58852.4</v>
      </c>
      <c r="C10" s="230">
        <v>67600</v>
      </c>
      <c r="D10" s="233">
        <v>72500</v>
      </c>
      <c r="E10" s="233">
        <v>70500</v>
      </c>
      <c r="F10" s="233">
        <v>70500</v>
      </c>
    </row>
    <row r="11" spans="1:12" x14ac:dyDescent="0.3">
      <c r="A11" s="106" t="s">
        <v>62</v>
      </c>
      <c r="B11" s="231">
        <v>279.54000000000002</v>
      </c>
      <c r="C11" s="231">
        <v>400</v>
      </c>
      <c r="D11" s="233">
        <v>500</v>
      </c>
      <c r="E11" s="233">
        <v>500</v>
      </c>
      <c r="F11" s="233">
        <v>500</v>
      </c>
    </row>
    <row r="12" spans="1:12" ht="52.8" x14ac:dyDescent="0.3">
      <c r="A12" s="228" t="s">
        <v>71</v>
      </c>
      <c r="B12" s="227">
        <v>488800.97</v>
      </c>
      <c r="C12" s="227">
        <v>1071600</v>
      </c>
      <c r="D12" s="235">
        <f>+D13</f>
        <v>1261800</v>
      </c>
      <c r="E12" s="235">
        <f t="shared" ref="E12:F16" si="1">+D12</f>
        <v>1261800</v>
      </c>
      <c r="F12" s="235">
        <f t="shared" si="1"/>
        <v>1261800</v>
      </c>
    </row>
    <row r="13" spans="1:12" ht="52.8" x14ac:dyDescent="0.3">
      <c r="A13" s="277" t="s">
        <v>182</v>
      </c>
      <c r="B13" s="275">
        <v>488800.97</v>
      </c>
      <c r="C13" s="275">
        <v>1071600</v>
      </c>
      <c r="D13" s="276">
        <f>+D14+D15</f>
        <v>1261800</v>
      </c>
      <c r="E13" s="276">
        <f t="shared" si="1"/>
        <v>1261800</v>
      </c>
      <c r="F13" s="276">
        <f t="shared" si="1"/>
        <v>1261800</v>
      </c>
    </row>
    <row r="14" spans="1:12" x14ac:dyDescent="0.3">
      <c r="A14" s="106" t="s">
        <v>60</v>
      </c>
      <c r="B14" s="230">
        <v>475669.1</v>
      </c>
      <c r="C14" s="230">
        <v>1046100</v>
      </c>
      <c r="D14" s="233">
        <v>1234000</v>
      </c>
      <c r="E14" s="233">
        <f t="shared" si="1"/>
        <v>1234000</v>
      </c>
      <c r="F14" s="233">
        <f t="shared" si="1"/>
        <v>1234000</v>
      </c>
    </row>
    <row r="15" spans="1:12" x14ac:dyDescent="0.3">
      <c r="A15" s="106" t="s">
        <v>61</v>
      </c>
      <c r="B15" s="230">
        <v>13131.87</v>
      </c>
      <c r="C15" s="230">
        <v>25500</v>
      </c>
      <c r="D15" s="233">
        <f>+[1]KONSOLIDIRANI!$D$65</f>
        <v>27800</v>
      </c>
      <c r="E15" s="233">
        <f t="shared" si="1"/>
        <v>27800</v>
      </c>
      <c r="F15" s="233">
        <f t="shared" si="1"/>
        <v>27800</v>
      </c>
    </row>
    <row r="16" spans="1:12" ht="39.6" x14ac:dyDescent="0.3">
      <c r="A16" s="228" t="s">
        <v>74</v>
      </c>
      <c r="B16" s="227">
        <v>505745.65</v>
      </c>
      <c r="C16" s="227">
        <v>29330</v>
      </c>
      <c r="D16" s="235">
        <f>+D17+D19+D22</f>
        <v>14530</v>
      </c>
      <c r="E16" s="235">
        <f t="shared" si="1"/>
        <v>14530</v>
      </c>
      <c r="F16" s="235">
        <f t="shared" si="1"/>
        <v>14530</v>
      </c>
    </row>
    <row r="17" spans="1:6" ht="26.4" x14ac:dyDescent="0.3">
      <c r="A17" s="278" t="s">
        <v>75</v>
      </c>
      <c r="B17" s="279">
        <v>4869.34</v>
      </c>
      <c r="C17" s="279">
        <v>27500</v>
      </c>
      <c r="D17" s="280">
        <f>+D18</f>
        <v>8500</v>
      </c>
      <c r="E17" s="280">
        <f>+[1]KONSOLIDIRANI!$D$68</f>
        <v>30500</v>
      </c>
      <c r="F17" s="280">
        <f>+[1]KONSOLIDIRANI!$D$68</f>
        <v>30500</v>
      </c>
    </row>
    <row r="18" spans="1:6" x14ac:dyDescent="0.3">
      <c r="A18" s="106" t="s">
        <v>61</v>
      </c>
      <c r="B18" s="230">
        <v>4869.34</v>
      </c>
      <c r="C18" s="230">
        <v>27500</v>
      </c>
      <c r="D18" s="233">
        <v>8500</v>
      </c>
      <c r="E18" s="233">
        <f>+[1]KONSOLIDIRANI!$D$68</f>
        <v>30500</v>
      </c>
      <c r="F18" s="233">
        <f>+[1]KONSOLIDIRANI!$D$68</f>
        <v>30500</v>
      </c>
    </row>
    <row r="19" spans="1:6" ht="26.4" x14ac:dyDescent="0.3">
      <c r="A19" s="281" t="s">
        <v>183</v>
      </c>
      <c r="B19" s="282"/>
      <c r="C19" s="283">
        <v>100</v>
      </c>
      <c r="D19" s="284">
        <v>100</v>
      </c>
      <c r="E19" s="284">
        <v>100</v>
      </c>
      <c r="F19" s="284">
        <v>100</v>
      </c>
    </row>
    <row r="20" spans="1:6" x14ac:dyDescent="0.3">
      <c r="A20" s="106" t="s">
        <v>61</v>
      </c>
      <c r="B20" s="231">
        <v>0</v>
      </c>
      <c r="C20" s="231">
        <v>100</v>
      </c>
      <c r="D20" s="233">
        <v>10</v>
      </c>
      <c r="E20" s="233">
        <v>10</v>
      </c>
      <c r="F20" s="233">
        <v>10</v>
      </c>
    </row>
    <row r="21" spans="1:6" x14ac:dyDescent="0.3">
      <c r="A21" s="106">
        <v>42</v>
      </c>
      <c r="B21" s="231"/>
      <c r="C21" s="231"/>
      <c r="D21" s="233">
        <v>90</v>
      </c>
      <c r="E21" s="233">
        <v>90</v>
      </c>
      <c r="F21" s="233">
        <v>90</v>
      </c>
    </row>
    <row r="22" spans="1:6" ht="39.6" x14ac:dyDescent="0.3">
      <c r="A22" s="285" t="s">
        <v>184</v>
      </c>
      <c r="B22" s="286">
        <v>500876.31</v>
      </c>
      <c r="C22" s="286">
        <v>1730</v>
      </c>
      <c r="D22" s="287">
        <f>+D23+D24+D25</f>
        <v>5930</v>
      </c>
      <c r="E22" s="287">
        <f>+D23+D24+D25</f>
        <v>5930</v>
      </c>
      <c r="F22" s="287">
        <f>+E22</f>
        <v>5930</v>
      </c>
    </row>
    <row r="23" spans="1:6" x14ac:dyDescent="0.3">
      <c r="A23" s="106" t="s">
        <v>61</v>
      </c>
      <c r="B23" s="231">
        <v>180.34</v>
      </c>
      <c r="C23" s="230">
        <v>1000</v>
      </c>
      <c r="D23" s="233">
        <f>+[1]vanpror.!$D$29</f>
        <v>2500</v>
      </c>
      <c r="E23" s="233">
        <f>+D23</f>
        <v>2500</v>
      </c>
      <c r="F23" s="233"/>
    </row>
    <row r="24" spans="1:6" ht="39.6" x14ac:dyDescent="0.3">
      <c r="A24" s="106" t="s">
        <v>185</v>
      </c>
      <c r="B24" s="231">
        <v>695.97</v>
      </c>
      <c r="C24" s="231">
        <v>730</v>
      </c>
      <c r="D24" s="233">
        <f>+[1]vanpror.!$D$30</f>
        <v>730</v>
      </c>
      <c r="E24" s="233">
        <f>+D24</f>
        <v>730</v>
      </c>
      <c r="F24" s="233">
        <f>+E24</f>
        <v>730</v>
      </c>
    </row>
    <row r="25" spans="1:6" ht="39.6" x14ac:dyDescent="0.3">
      <c r="A25" s="106" t="s">
        <v>65</v>
      </c>
      <c r="B25" s="230">
        <v>500000</v>
      </c>
      <c r="C25" s="231">
        <v>0</v>
      </c>
      <c r="D25" s="233">
        <f>+[1]vanpror.!$D$31+[1]vanpror.!$D$32</f>
        <v>2700</v>
      </c>
      <c r="E25" s="233">
        <f>+D25</f>
        <v>2700</v>
      </c>
      <c r="F25" s="233">
        <f>+E25</f>
        <v>2700</v>
      </c>
    </row>
    <row r="26" spans="1:6" ht="26.4" x14ac:dyDescent="0.3">
      <c r="A26" s="228" t="s">
        <v>79</v>
      </c>
      <c r="B26" s="227">
        <v>48706.48</v>
      </c>
      <c r="C26" s="227">
        <v>132320</v>
      </c>
      <c r="D26" s="235">
        <f>+D27+D31</f>
        <v>138700</v>
      </c>
      <c r="E26" s="235">
        <f t="shared" ref="E26:F26" si="2">+E27+E31</f>
        <v>138700</v>
      </c>
      <c r="F26" s="235">
        <f t="shared" si="2"/>
        <v>138700</v>
      </c>
    </row>
    <row r="27" spans="1:6" ht="26.4" x14ac:dyDescent="0.3">
      <c r="A27" s="278" t="s">
        <v>75</v>
      </c>
      <c r="B27" s="279">
        <v>39373.96</v>
      </c>
      <c r="C27" s="279">
        <v>112320</v>
      </c>
      <c r="D27" s="280">
        <f>+D28+D29+D30</f>
        <v>118700</v>
      </c>
      <c r="E27" s="280">
        <f>+D27</f>
        <v>118700</v>
      </c>
      <c r="F27" s="280">
        <f>+E27</f>
        <v>118700</v>
      </c>
    </row>
    <row r="28" spans="1:6" x14ac:dyDescent="0.3">
      <c r="A28" s="106" t="s">
        <v>60</v>
      </c>
      <c r="B28" s="230">
        <v>26738.59</v>
      </c>
      <c r="C28" s="230">
        <v>76000</v>
      </c>
      <c r="D28" s="233">
        <f>+[1]KONSOLIDIRANI!$D$92</f>
        <v>86600</v>
      </c>
      <c r="E28" s="233">
        <f>+[1]KONSOLIDIRANI!$D$92</f>
        <v>86600</v>
      </c>
      <c r="F28" s="233">
        <f>+[1]KONSOLIDIRANI!$D$92</f>
        <v>86600</v>
      </c>
    </row>
    <row r="29" spans="1:6" x14ac:dyDescent="0.3">
      <c r="A29" s="106" t="s">
        <v>61</v>
      </c>
      <c r="B29" s="231">
        <v>760.95</v>
      </c>
      <c r="C29" s="230">
        <v>1320</v>
      </c>
      <c r="D29" s="233">
        <v>2100</v>
      </c>
      <c r="E29" s="233">
        <v>2101</v>
      </c>
      <c r="F29" s="233">
        <v>2102</v>
      </c>
    </row>
    <row r="30" spans="1:6" ht="52.8" x14ac:dyDescent="0.3">
      <c r="A30" s="106" t="s">
        <v>63</v>
      </c>
      <c r="B30" s="230">
        <v>11874.42</v>
      </c>
      <c r="C30" s="230">
        <v>35000</v>
      </c>
      <c r="D30" s="233">
        <v>30000</v>
      </c>
      <c r="E30" s="233">
        <f>+[1]KONSOLIDIRANI!$D$98</f>
        <v>35000</v>
      </c>
      <c r="F30" s="233">
        <f>+[1]KONSOLIDIRANI!$D$98</f>
        <v>35000</v>
      </c>
    </row>
    <row r="31" spans="1:6" ht="39.6" x14ac:dyDescent="0.3">
      <c r="A31" s="285" t="s">
        <v>184</v>
      </c>
      <c r="B31" s="286">
        <v>9332.52</v>
      </c>
      <c r="C31" s="286">
        <v>20000</v>
      </c>
      <c r="D31" s="287">
        <f>+D32</f>
        <v>20000</v>
      </c>
      <c r="E31" s="287">
        <v>20000</v>
      </c>
      <c r="F31" s="287">
        <f>+E31</f>
        <v>20000</v>
      </c>
    </row>
    <row r="32" spans="1:6" ht="52.8" x14ac:dyDescent="0.3">
      <c r="A32" s="106" t="s">
        <v>63</v>
      </c>
      <c r="B32" s="230">
        <v>9332.52</v>
      </c>
      <c r="C32" s="230">
        <v>20000</v>
      </c>
      <c r="D32" s="233">
        <v>20000</v>
      </c>
      <c r="E32" s="233">
        <f>+E31</f>
        <v>20000</v>
      </c>
      <c r="F32" s="233">
        <f>+F31</f>
        <v>20000</v>
      </c>
    </row>
    <row r="33" spans="1:6" ht="66" x14ac:dyDescent="0.3">
      <c r="A33" s="228" t="s">
        <v>80</v>
      </c>
      <c r="B33" s="226">
        <v>0</v>
      </c>
      <c r="C33" s="227">
        <v>4800</v>
      </c>
      <c r="D33" s="235">
        <f>+D34</f>
        <v>0</v>
      </c>
      <c r="E33" s="235">
        <f t="shared" ref="E33:F33" si="3">+E34</f>
        <v>74000</v>
      </c>
      <c r="F33" s="235">
        <f t="shared" si="3"/>
        <v>74000</v>
      </c>
    </row>
    <row r="34" spans="1:6" ht="26.4" x14ac:dyDescent="0.3">
      <c r="A34" s="278" t="s">
        <v>75</v>
      </c>
      <c r="B34" s="288"/>
      <c r="C34" s="279">
        <v>4800</v>
      </c>
      <c r="D34" s="280">
        <v>0</v>
      </c>
      <c r="E34" s="280">
        <f>+E35</f>
        <v>74000</v>
      </c>
      <c r="F34" s="280">
        <f>+F35</f>
        <v>74000</v>
      </c>
    </row>
    <row r="35" spans="1:6" x14ac:dyDescent="0.3">
      <c r="A35" s="106" t="s">
        <v>61</v>
      </c>
      <c r="B35" s="231">
        <v>0</v>
      </c>
      <c r="C35" s="230">
        <v>4800</v>
      </c>
      <c r="D35" s="233">
        <v>0</v>
      </c>
      <c r="E35" s="233">
        <v>74000</v>
      </c>
      <c r="F35" s="233">
        <f>+E35</f>
        <v>74000</v>
      </c>
    </row>
    <row r="36" spans="1:6" ht="26.4" x14ac:dyDescent="0.3">
      <c r="A36" s="228" t="s">
        <v>82</v>
      </c>
      <c r="B36" s="227">
        <v>16845.009999999998</v>
      </c>
      <c r="C36" s="227">
        <v>31900</v>
      </c>
      <c r="D36" s="235">
        <f>+[1]KONSOLIDIRANI!$D$104</f>
        <v>33550</v>
      </c>
      <c r="E36" s="235">
        <f>+[1]KONSOLIDIRANI!$D$104</f>
        <v>33550</v>
      </c>
      <c r="F36" s="235">
        <f>+[1]KONSOLIDIRANI!$D$104</f>
        <v>33550</v>
      </c>
    </row>
    <row r="37" spans="1:6" ht="26.4" x14ac:dyDescent="0.3">
      <c r="A37" s="278" t="s">
        <v>75</v>
      </c>
      <c r="B37" s="279">
        <v>16845.009999999998</v>
      </c>
      <c r="C37" s="279">
        <v>31900</v>
      </c>
      <c r="D37" s="280">
        <f>+D38+D39</f>
        <v>33550</v>
      </c>
      <c r="E37" s="280">
        <f t="shared" ref="E37:F37" si="4">+E38+E39</f>
        <v>33550</v>
      </c>
      <c r="F37" s="280">
        <f t="shared" si="4"/>
        <v>33550</v>
      </c>
    </row>
    <row r="38" spans="1:6" x14ac:dyDescent="0.3">
      <c r="A38" s="106" t="s">
        <v>60</v>
      </c>
      <c r="B38" s="230">
        <v>15888.68</v>
      </c>
      <c r="C38" s="230">
        <v>30300</v>
      </c>
      <c r="D38" s="233">
        <v>31600</v>
      </c>
      <c r="E38" s="233">
        <v>31601</v>
      </c>
      <c r="F38" s="233">
        <v>31602</v>
      </c>
    </row>
    <row r="39" spans="1:6" x14ac:dyDescent="0.3">
      <c r="A39" s="106" t="s">
        <v>61</v>
      </c>
      <c r="B39" s="231">
        <v>956.33</v>
      </c>
      <c r="C39" s="230">
        <v>1600</v>
      </c>
      <c r="D39" s="233">
        <f>+D36-D38</f>
        <v>1950</v>
      </c>
      <c r="E39" s="233">
        <f t="shared" ref="E39:F39" si="5">+E36-E38</f>
        <v>1949</v>
      </c>
      <c r="F39" s="233">
        <f t="shared" si="5"/>
        <v>1948</v>
      </c>
    </row>
    <row r="40" spans="1:6" ht="26.4" x14ac:dyDescent="0.3">
      <c r="A40" s="228" t="s">
        <v>83</v>
      </c>
      <c r="B40" s="227">
        <v>30646.92</v>
      </c>
      <c r="C40" s="227">
        <v>50520</v>
      </c>
      <c r="D40" s="235">
        <f>+D41+D44</f>
        <v>73920</v>
      </c>
      <c r="E40" s="235">
        <f t="shared" ref="E40:F40" si="6">+E41+E44</f>
        <v>73920</v>
      </c>
      <c r="F40" s="235">
        <f t="shared" si="6"/>
        <v>73920</v>
      </c>
    </row>
    <row r="41" spans="1:6" ht="26.4" x14ac:dyDescent="0.3">
      <c r="A41" s="278" t="s">
        <v>75</v>
      </c>
      <c r="B41" s="279">
        <v>5375.23</v>
      </c>
      <c r="C41" s="279">
        <v>23300</v>
      </c>
      <c r="D41" s="280">
        <f>+D42+D43</f>
        <v>27296</v>
      </c>
      <c r="E41" s="280">
        <f t="shared" ref="E41:F41" si="7">+E42+E43</f>
        <v>46700</v>
      </c>
      <c r="F41" s="280">
        <f t="shared" si="7"/>
        <v>46700</v>
      </c>
    </row>
    <row r="42" spans="1:6" x14ac:dyDescent="0.3">
      <c r="A42" s="106" t="s">
        <v>60</v>
      </c>
      <c r="B42" s="230">
        <v>3883.8</v>
      </c>
      <c r="C42" s="230">
        <v>22900</v>
      </c>
      <c r="D42" s="233">
        <v>24896</v>
      </c>
      <c r="E42" s="233">
        <f>+[1]KONSOLIDIRANI!$D$122</f>
        <v>44300</v>
      </c>
      <c r="F42" s="233">
        <f>+[1]KONSOLIDIRANI!$D$122</f>
        <v>44300</v>
      </c>
    </row>
    <row r="43" spans="1:6" x14ac:dyDescent="0.3">
      <c r="A43" s="106" t="s">
        <v>61</v>
      </c>
      <c r="B43" s="230">
        <v>1491.43</v>
      </c>
      <c r="C43" s="231">
        <v>400</v>
      </c>
      <c r="D43" s="233">
        <v>2400</v>
      </c>
      <c r="E43" s="233">
        <f>+[1]KONSOLIDIRANI!$D$125</f>
        <v>2400</v>
      </c>
      <c r="F43" s="233">
        <f>+[1]KONSOLIDIRANI!$D$125</f>
        <v>2400</v>
      </c>
    </row>
    <row r="44" spans="1:6" ht="26.4" x14ac:dyDescent="0.3">
      <c r="A44" s="289" t="s">
        <v>209</v>
      </c>
      <c r="B44" s="290">
        <v>25271.69</v>
      </c>
      <c r="C44" s="290">
        <v>27220</v>
      </c>
      <c r="D44" s="291">
        <f>+D45+D46</f>
        <v>46624</v>
      </c>
      <c r="E44" s="291">
        <f t="shared" ref="E44:F44" si="8">+E45+E46</f>
        <v>27220</v>
      </c>
      <c r="F44" s="291">
        <f t="shared" si="8"/>
        <v>27220</v>
      </c>
    </row>
    <row r="45" spans="1:6" x14ac:dyDescent="0.3">
      <c r="A45" s="106" t="s">
        <v>60</v>
      </c>
      <c r="B45" s="230">
        <v>25271.69</v>
      </c>
      <c r="C45" s="230">
        <v>26000</v>
      </c>
      <c r="D45" s="233">
        <v>45404</v>
      </c>
      <c r="E45" s="233">
        <f>+[1]KONSOLIDIRANI!$D$131</f>
        <v>26000</v>
      </c>
      <c r="F45" s="233">
        <f>+[1]KONSOLIDIRANI!$D$131</f>
        <v>26000</v>
      </c>
    </row>
    <row r="46" spans="1:6" x14ac:dyDescent="0.3">
      <c r="A46" s="106" t="s">
        <v>61</v>
      </c>
      <c r="B46" s="231">
        <v>0</v>
      </c>
      <c r="C46" s="230">
        <v>1220</v>
      </c>
      <c r="D46" s="233">
        <f>+[1]KONSOLIDIRANI!$D$134</f>
        <v>1220</v>
      </c>
      <c r="E46" s="233">
        <f>+[1]KONSOLIDIRANI!$D$134</f>
        <v>1220</v>
      </c>
      <c r="F46" s="233">
        <f>+[1]KONSOLIDIRANI!$D$134</f>
        <v>1220</v>
      </c>
    </row>
    <row r="47" spans="1:6" ht="26.4" x14ac:dyDescent="0.3">
      <c r="A47" s="228" t="s">
        <v>85</v>
      </c>
      <c r="B47" s="226">
        <v>0</v>
      </c>
      <c r="C47" s="227">
        <v>19000</v>
      </c>
      <c r="D47" s="235">
        <v>21000</v>
      </c>
      <c r="E47" s="235">
        <v>21000</v>
      </c>
      <c r="F47" s="235">
        <v>21000</v>
      </c>
    </row>
    <row r="48" spans="1:6" ht="39.6" x14ac:dyDescent="0.3">
      <c r="A48" s="285" t="s">
        <v>184</v>
      </c>
      <c r="B48" s="292"/>
      <c r="C48" s="286">
        <v>19000</v>
      </c>
      <c r="D48" s="287">
        <f>+D47</f>
        <v>21000</v>
      </c>
      <c r="E48" s="287">
        <f t="shared" ref="E48:F49" si="9">+E47</f>
        <v>21000</v>
      </c>
      <c r="F48" s="287">
        <v>21000</v>
      </c>
    </row>
    <row r="49" spans="1:6" ht="39.6" x14ac:dyDescent="0.3">
      <c r="A49" s="106" t="s">
        <v>65</v>
      </c>
      <c r="B49" s="231">
        <v>0</v>
      </c>
      <c r="C49" s="230">
        <v>19000</v>
      </c>
      <c r="D49" s="233">
        <f>+D48</f>
        <v>21000</v>
      </c>
      <c r="E49" s="233">
        <f t="shared" si="9"/>
        <v>21000</v>
      </c>
      <c r="F49" s="233">
        <f t="shared" si="9"/>
        <v>21000</v>
      </c>
    </row>
    <row r="50" spans="1:6" ht="26.4" x14ac:dyDescent="0.3">
      <c r="A50" s="228" t="s">
        <v>86</v>
      </c>
      <c r="B50" s="227">
        <v>1470.92</v>
      </c>
      <c r="C50" s="227">
        <v>1820</v>
      </c>
      <c r="D50" s="235">
        <f>+D51+D53</f>
        <v>2000</v>
      </c>
      <c r="E50" s="235">
        <f t="shared" ref="E50:F50" si="10">+E51+E53</f>
        <v>2000</v>
      </c>
      <c r="F50" s="235">
        <f t="shared" si="10"/>
        <v>2000</v>
      </c>
    </row>
    <row r="51" spans="1:6" ht="26.4" x14ac:dyDescent="0.3">
      <c r="A51" s="293" t="s">
        <v>187</v>
      </c>
      <c r="B51" s="294">
        <v>70.05</v>
      </c>
      <c r="C51" s="294">
        <v>120</v>
      </c>
      <c r="D51" s="295">
        <v>150</v>
      </c>
      <c r="E51" s="295">
        <v>150</v>
      </c>
      <c r="F51" s="295">
        <v>150</v>
      </c>
    </row>
    <row r="52" spans="1:6" x14ac:dyDescent="0.3">
      <c r="A52" s="106" t="s">
        <v>61</v>
      </c>
      <c r="B52" s="231">
        <v>70.05</v>
      </c>
      <c r="C52" s="231">
        <v>120</v>
      </c>
      <c r="D52" s="233">
        <v>150</v>
      </c>
      <c r="E52" s="233">
        <v>150</v>
      </c>
      <c r="F52" s="233">
        <v>150</v>
      </c>
    </row>
    <row r="53" spans="1:6" ht="26.4" x14ac:dyDescent="0.3">
      <c r="A53" s="289" t="s">
        <v>186</v>
      </c>
      <c r="B53" s="290">
        <v>1400.87</v>
      </c>
      <c r="C53" s="290">
        <v>1700</v>
      </c>
      <c r="D53" s="291">
        <v>1850</v>
      </c>
      <c r="E53" s="291">
        <v>1850</v>
      </c>
      <c r="F53" s="291">
        <v>1850</v>
      </c>
    </row>
    <row r="54" spans="1:6" x14ac:dyDescent="0.3">
      <c r="A54" s="106" t="s">
        <v>61</v>
      </c>
      <c r="B54" s="230">
        <v>1400.87</v>
      </c>
      <c r="C54" s="230">
        <v>1700</v>
      </c>
      <c r="D54" s="233">
        <v>1850</v>
      </c>
      <c r="E54" s="233">
        <v>1850</v>
      </c>
      <c r="F54" s="233">
        <v>1850</v>
      </c>
    </row>
    <row r="55" spans="1:6" ht="39.6" x14ac:dyDescent="0.3">
      <c r="A55" s="228" t="s">
        <v>88</v>
      </c>
      <c r="B55" s="227">
        <v>33550.410000000003</v>
      </c>
      <c r="C55" s="227">
        <v>73500</v>
      </c>
      <c r="D55" s="234">
        <f>+D56+D60</f>
        <v>116650</v>
      </c>
      <c r="E55" s="234">
        <f t="shared" ref="E55:F55" si="11">+E60</f>
        <v>90000</v>
      </c>
      <c r="F55" s="234">
        <f t="shared" si="11"/>
        <v>90000</v>
      </c>
    </row>
    <row r="56" spans="1:6" x14ac:dyDescent="0.3">
      <c r="A56" s="228"/>
      <c r="B56" s="227"/>
      <c r="C56" s="227"/>
      <c r="D56" s="234">
        <f>+D57+D58+D59</f>
        <v>26650</v>
      </c>
      <c r="E56" s="234"/>
      <c r="F56" s="234"/>
    </row>
    <row r="57" spans="1:6" x14ac:dyDescent="0.3">
      <c r="A57" s="224" t="str">
        <f>+A45</f>
        <v>31 Rashodi za zaposlene</v>
      </c>
      <c r="B57" s="343"/>
      <c r="C57" s="343"/>
      <c r="D57" s="344">
        <v>21100</v>
      </c>
      <c r="E57" s="344">
        <f>+D57</f>
        <v>21100</v>
      </c>
      <c r="F57" s="344">
        <f>+E57</f>
        <v>21100</v>
      </c>
    </row>
    <row r="58" spans="1:6" x14ac:dyDescent="0.3">
      <c r="A58" s="224" t="str">
        <f>+A46</f>
        <v>32 Materijalni rashodi</v>
      </c>
      <c r="B58" s="343"/>
      <c r="C58" s="343"/>
      <c r="D58" s="344">
        <v>550</v>
      </c>
      <c r="E58" s="344">
        <v>550</v>
      </c>
      <c r="F58" s="344">
        <v>550</v>
      </c>
    </row>
    <row r="59" spans="1:6" ht="60.6" customHeight="1" x14ac:dyDescent="0.3">
      <c r="A59" s="224" t="str">
        <f>+A30</f>
        <v>37 Naknade građanima i kućanstvima na temelju osiguranja i druge naknade</v>
      </c>
      <c r="B59" s="343"/>
      <c r="C59" s="343"/>
      <c r="D59" s="344">
        <v>5000</v>
      </c>
      <c r="E59" s="344">
        <v>5000</v>
      </c>
      <c r="F59" s="344">
        <v>5000</v>
      </c>
    </row>
    <row r="60" spans="1:6" ht="39.6" x14ac:dyDescent="0.3">
      <c r="A60" s="285" t="s">
        <v>184</v>
      </c>
      <c r="B60" s="286">
        <v>33550.410000000003</v>
      </c>
      <c r="C60" s="286">
        <v>73500</v>
      </c>
      <c r="D60" s="287">
        <f>+[1]KONSOLIDIRANI!$D$143</f>
        <v>90000</v>
      </c>
      <c r="E60" s="287">
        <f>+[1]KONSOLIDIRANI!$D$143</f>
        <v>90000</v>
      </c>
      <c r="F60" s="287">
        <f>+[1]KONSOLIDIRANI!$D$143</f>
        <v>90000</v>
      </c>
    </row>
    <row r="61" spans="1:6" x14ac:dyDescent="0.3">
      <c r="A61" s="106" t="s">
        <v>61</v>
      </c>
      <c r="B61" s="230">
        <v>33550.410000000003</v>
      </c>
      <c r="C61" s="230">
        <v>73500</v>
      </c>
      <c r="D61" s="233">
        <f>+D60</f>
        <v>90000</v>
      </c>
      <c r="E61" s="233">
        <f t="shared" ref="E61:F61" si="12">+E60</f>
        <v>90000</v>
      </c>
      <c r="F61" s="233">
        <f t="shared" si="12"/>
        <v>90000</v>
      </c>
    </row>
    <row r="62" spans="1:6" ht="26.4" x14ac:dyDescent="0.3">
      <c r="A62" s="226" t="s">
        <v>90</v>
      </c>
      <c r="B62" s="227">
        <v>1026.93</v>
      </c>
      <c r="C62" s="227">
        <v>5970</v>
      </c>
      <c r="D62" s="235">
        <f>+C62</f>
        <v>5970</v>
      </c>
      <c r="E62" s="235">
        <f t="shared" ref="E62:F62" si="13">+D62</f>
        <v>5970</v>
      </c>
      <c r="F62" s="235">
        <f t="shared" si="13"/>
        <v>5970</v>
      </c>
    </row>
    <row r="63" spans="1:6" ht="26.4" x14ac:dyDescent="0.3">
      <c r="A63" s="106" t="s">
        <v>181</v>
      </c>
      <c r="B63" s="230">
        <v>1026.93</v>
      </c>
      <c r="C63" s="230">
        <v>5970</v>
      </c>
      <c r="D63" s="233">
        <f>+C63</f>
        <v>5970</v>
      </c>
      <c r="E63" s="233">
        <f t="shared" ref="E63:F63" si="14">+D63</f>
        <v>5970</v>
      </c>
      <c r="F63" s="233">
        <f t="shared" si="14"/>
        <v>5970</v>
      </c>
    </row>
    <row r="64" spans="1:6" ht="39.6" x14ac:dyDescent="0.3">
      <c r="A64" s="106" t="s">
        <v>65</v>
      </c>
      <c r="B64" s="230">
        <v>1026.93</v>
      </c>
      <c r="C64" s="230">
        <v>5970</v>
      </c>
      <c r="D64" s="233">
        <f>+C64</f>
        <v>5970</v>
      </c>
      <c r="E64" s="233">
        <f t="shared" ref="E64:F64" si="15">+D64</f>
        <v>5970</v>
      </c>
      <c r="F64" s="233">
        <f t="shared" si="15"/>
        <v>5970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A87A-68C1-4223-888D-9DB4F59CBDB5}">
  <sheetPr filterMode="1"/>
  <dimension ref="A1:B152"/>
  <sheetViews>
    <sheetView topLeftCell="A113" workbookViewId="0">
      <selection activeCell="G47" sqref="G47"/>
    </sheetView>
  </sheetViews>
  <sheetFormatPr defaultRowHeight="14.4" x14ac:dyDescent="0.3"/>
  <cols>
    <col min="1" max="1" width="29.21875" style="68" customWidth="1"/>
    <col min="2" max="2" width="31.109375" style="68" customWidth="1"/>
  </cols>
  <sheetData>
    <row r="1" spans="1:2" ht="15.6" x14ac:dyDescent="0.3">
      <c r="A1" s="151" t="s">
        <v>100</v>
      </c>
      <c r="B1" s="151" t="s">
        <v>101</v>
      </c>
    </row>
    <row r="2" spans="1:2" x14ac:dyDescent="0.3">
      <c r="A2" s="152" t="s">
        <v>102</v>
      </c>
      <c r="B2" s="153">
        <v>1844728</v>
      </c>
    </row>
    <row r="3" spans="1:2" ht="52.8" x14ac:dyDescent="0.3">
      <c r="A3" s="106" t="s">
        <v>103</v>
      </c>
      <c r="B3" s="154">
        <v>1844728</v>
      </c>
    </row>
    <row r="4" spans="1:2" x14ac:dyDescent="0.3">
      <c r="A4" s="106" t="s">
        <v>104</v>
      </c>
      <c r="B4" s="154">
        <v>1844728</v>
      </c>
    </row>
    <row r="5" spans="1:2" ht="39.6" x14ac:dyDescent="0.3">
      <c r="A5" s="106" t="s">
        <v>68</v>
      </c>
      <c r="B5" s="154">
        <v>1071800</v>
      </c>
    </row>
    <row r="6" spans="1:2" ht="26.4" x14ac:dyDescent="0.3">
      <c r="A6" s="156" t="s">
        <v>69</v>
      </c>
      <c r="B6" s="157">
        <v>68000</v>
      </c>
    </row>
    <row r="7" spans="1:2" ht="26.4" x14ac:dyDescent="0.3">
      <c r="A7" s="107" t="s">
        <v>70</v>
      </c>
      <c r="B7" s="154">
        <v>68000</v>
      </c>
    </row>
    <row r="8" spans="1:2" x14ac:dyDescent="0.3">
      <c r="A8" s="106" t="s">
        <v>61</v>
      </c>
      <c r="B8" s="154">
        <v>67650</v>
      </c>
    </row>
    <row r="9" spans="1:2" ht="27" hidden="1" thickBot="1" x14ac:dyDescent="0.35">
      <c r="A9" s="149" t="s">
        <v>105</v>
      </c>
      <c r="B9" s="147">
        <v>1850</v>
      </c>
    </row>
    <row r="10" spans="1:2" ht="40.200000000000003" hidden="1" thickBot="1" x14ac:dyDescent="0.35">
      <c r="A10" s="149" t="s">
        <v>106</v>
      </c>
      <c r="B10" s="147">
        <v>1200</v>
      </c>
    </row>
    <row r="11" spans="1:2" ht="40.200000000000003" hidden="1" thickBot="1" x14ac:dyDescent="0.35">
      <c r="A11" s="149" t="s">
        <v>107</v>
      </c>
      <c r="B11" s="147">
        <v>1500</v>
      </c>
    </row>
    <row r="12" spans="1:2" ht="27" hidden="1" thickBot="1" x14ac:dyDescent="0.35">
      <c r="A12" s="149" t="s">
        <v>108</v>
      </c>
      <c r="B12" s="148">
        <v>400</v>
      </c>
    </row>
    <row r="13" spans="1:2" ht="27" hidden="1" thickBot="1" x14ac:dyDescent="0.35">
      <c r="A13" s="149" t="s">
        <v>109</v>
      </c>
      <c r="B13" s="150"/>
    </row>
    <row r="14" spans="1:2" ht="15" hidden="1" thickBot="1" x14ac:dyDescent="0.35">
      <c r="A14" s="149" t="s">
        <v>110</v>
      </c>
      <c r="B14" s="147">
        <v>2000</v>
      </c>
    </row>
    <row r="15" spans="1:2" ht="40.200000000000003" hidden="1" thickBot="1" x14ac:dyDescent="0.35">
      <c r="A15" s="149" t="s">
        <v>111</v>
      </c>
      <c r="B15" s="147">
        <v>1300</v>
      </c>
    </row>
    <row r="16" spans="1:2" ht="27" hidden="1" thickBot="1" x14ac:dyDescent="0.35">
      <c r="A16" s="149" t="s">
        <v>112</v>
      </c>
      <c r="B16" s="147">
        <v>2500</v>
      </c>
    </row>
    <row r="17" spans="1:2" ht="27" hidden="1" thickBot="1" x14ac:dyDescent="0.35">
      <c r="A17" s="149" t="s">
        <v>113</v>
      </c>
      <c r="B17" s="147">
        <v>1800</v>
      </c>
    </row>
    <row r="18" spans="1:2" ht="40.200000000000003" hidden="1" thickBot="1" x14ac:dyDescent="0.35">
      <c r="A18" s="149" t="s">
        <v>114</v>
      </c>
      <c r="B18" s="147">
        <v>2700</v>
      </c>
    </row>
    <row r="19" spans="1:2" ht="15" hidden="1" thickBot="1" x14ac:dyDescent="0.35">
      <c r="A19" s="149" t="s">
        <v>115</v>
      </c>
      <c r="B19" s="147">
        <v>14312</v>
      </c>
    </row>
    <row r="20" spans="1:2" ht="15" hidden="1" thickBot="1" x14ac:dyDescent="0.35">
      <c r="A20" s="149" t="s">
        <v>116</v>
      </c>
      <c r="B20" s="148">
        <v>48</v>
      </c>
    </row>
    <row r="21" spans="1:2" ht="53.4" hidden="1" thickBot="1" x14ac:dyDescent="0.35">
      <c r="A21" s="149" t="s">
        <v>117</v>
      </c>
      <c r="B21" s="147">
        <v>1000</v>
      </c>
    </row>
    <row r="22" spans="1:2" ht="53.4" hidden="1" thickBot="1" x14ac:dyDescent="0.35">
      <c r="A22" s="149" t="s">
        <v>118</v>
      </c>
      <c r="B22" s="147">
        <v>1000</v>
      </c>
    </row>
    <row r="23" spans="1:2" ht="15" hidden="1" thickBot="1" x14ac:dyDescent="0.35">
      <c r="A23" s="149" t="s">
        <v>119</v>
      </c>
      <c r="B23" s="147">
        <v>1100</v>
      </c>
    </row>
    <row r="24" spans="1:2" ht="27" hidden="1" thickBot="1" x14ac:dyDescent="0.35">
      <c r="A24" s="149" t="s">
        <v>120</v>
      </c>
      <c r="B24" s="148">
        <v>380</v>
      </c>
    </row>
    <row r="25" spans="1:2" ht="27" hidden="1" thickBot="1" x14ac:dyDescent="0.35">
      <c r="A25" s="149" t="s">
        <v>121</v>
      </c>
      <c r="B25" s="147">
        <v>2500</v>
      </c>
    </row>
    <row r="26" spans="1:2" ht="27" hidden="1" thickBot="1" x14ac:dyDescent="0.35">
      <c r="A26" s="149" t="s">
        <v>122</v>
      </c>
      <c r="B26" s="148">
        <v>210</v>
      </c>
    </row>
    <row r="27" spans="1:2" ht="27" hidden="1" thickBot="1" x14ac:dyDescent="0.35">
      <c r="A27" s="149" t="s">
        <v>123</v>
      </c>
      <c r="B27" s="148">
        <v>430</v>
      </c>
    </row>
    <row r="28" spans="1:2" ht="40.200000000000003" hidden="1" thickBot="1" x14ac:dyDescent="0.35">
      <c r="A28" s="149" t="s">
        <v>124</v>
      </c>
      <c r="B28" s="147">
        <v>3500</v>
      </c>
    </row>
    <row r="29" spans="1:2" ht="40.200000000000003" hidden="1" thickBot="1" x14ac:dyDescent="0.35">
      <c r="A29" s="149" t="s">
        <v>125</v>
      </c>
      <c r="B29" s="147">
        <v>3500</v>
      </c>
    </row>
    <row r="30" spans="1:2" ht="27" hidden="1" thickBot="1" x14ac:dyDescent="0.35">
      <c r="A30" s="149" t="s">
        <v>126</v>
      </c>
      <c r="B30" s="147">
        <v>1750</v>
      </c>
    </row>
    <row r="31" spans="1:2" ht="15" hidden="1" thickBot="1" x14ac:dyDescent="0.35">
      <c r="A31" s="149" t="s">
        <v>127</v>
      </c>
      <c r="B31" s="147">
        <v>1800</v>
      </c>
    </row>
    <row r="32" spans="1:2" ht="27" hidden="1" thickBot="1" x14ac:dyDescent="0.35">
      <c r="A32" s="149" t="s">
        <v>128</v>
      </c>
      <c r="B32" s="147">
        <v>2000</v>
      </c>
    </row>
    <row r="33" spans="1:2" ht="27" hidden="1" thickBot="1" x14ac:dyDescent="0.35">
      <c r="A33" s="149" t="s">
        <v>129</v>
      </c>
      <c r="B33" s="148">
        <v>600</v>
      </c>
    </row>
    <row r="34" spans="1:2" ht="27" hidden="1" thickBot="1" x14ac:dyDescent="0.35">
      <c r="A34" s="149" t="s">
        <v>130</v>
      </c>
      <c r="B34" s="147">
        <v>1800</v>
      </c>
    </row>
    <row r="35" spans="1:2" ht="40.200000000000003" hidden="1" thickBot="1" x14ac:dyDescent="0.35">
      <c r="A35" s="149" t="s">
        <v>131</v>
      </c>
      <c r="B35" s="147">
        <v>2900</v>
      </c>
    </row>
    <row r="36" spans="1:2" ht="27" hidden="1" thickBot="1" x14ac:dyDescent="0.35">
      <c r="A36" s="149" t="s">
        <v>132</v>
      </c>
      <c r="B36" s="147">
        <v>2500</v>
      </c>
    </row>
    <row r="37" spans="1:2" ht="40.200000000000003" hidden="1" thickBot="1" x14ac:dyDescent="0.35">
      <c r="A37" s="149" t="s">
        <v>133</v>
      </c>
      <c r="B37" s="147">
        <v>1500</v>
      </c>
    </row>
    <row r="38" spans="1:2" ht="15" hidden="1" thickBot="1" x14ac:dyDescent="0.35">
      <c r="A38" s="149" t="s">
        <v>134</v>
      </c>
      <c r="B38" s="147">
        <v>3400</v>
      </c>
    </row>
    <row r="39" spans="1:2" ht="27" hidden="1" thickBot="1" x14ac:dyDescent="0.35">
      <c r="A39" s="149" t="s">
        <v>135</v>
      </c>
      <c r="B39" s="150"/>
    </row>
    <row r="40" spans="1:2" ht="27" hidden="1" thickBot="1" x14ac:dyDescent="0.35">
      <c r="A40" s="149" t="s">
        <v>136</v>
      </c>
      <c r="B40" s="147">
        <v>2200</v>
      </c>
    </row>
    <row r="41" spans="1:2" ht="15" hidden="1" thickBot="1" x14ac:dyDescent="0.35">
      <c r="A41" s="149" t="s">
        <v>137</v>
      </c>
      <c r="B41" s="147">
        <v>3300</v>
      </c>
    </row>
    <row r="42" spans="1:2" ht="15" hidden="1" thickBot="1" x14ac:dyDescent="0.35">
      <c r="A42" s="149" t="s">
        <v>138</v>
      </c>
      <c r="B42" s="148">
        <v>150</v>
      </c>
    </row>
    <row r="43" spans="1:2" ht="27" hidden="1" thickBot="1" x14ac:dyDescent="0.35">
      <c r="A43" s="149" t="s">
        <v>139</v>
      </c>
      <c r="B43" s="148">
        <v>400</v>
      </c>
    </row>
    <row r="44" spans="1:2" ht="26.4" hidden="1" x14ac:dyDescent="0.3">
      <c r="A44" s="166" t="s">
        <v>140</v>
      </c>
      <c r="B44" s="167">
        <v>120</v>
      </c>
    </row>
    <row r="45" spans="1:2" x14ac:dyDescent="0.3">
      <c r="A45" s="106" t="s">
        <v>62</v>
      </c>
      <c r="B45" s="155">
        <v>350</v>
      </c>
    </row>
    <row r="46" spans="1:2" ht="26.4" hidden="1" x14ac:dyDescent="0.3">
      <c r="A46" s="166" t="s">
        <v>141</v>
      </c>
      <c r="B46" s="167">
        <v>350</v>
      </c>
    </row>
    <row r="47" spans="1:2" ht="39.6" x14ac:dyDescent="0.3">
      <c r="A47" s="159" t="s">
        <v>71</v>
      </c>
      <c r="B47" s="157">
        <v>1003800</v>
      </c>
    </row>
    <row r="48" spans="1:2" ht="39.6" x14ac:dyDescent="0.3">
      <c r="A48" s="107" t="s">
        <v>72</v>
      </c>
      <c r="B48" s="154">
        <v>1003800</v>
      </c>
    </row>
    <row r="49" spans="1:2" x14ac:dyDescent="0.3">
      <c r="A49" s="106" t="s">
        <v>60</v>
      </c>
      <c r="B49" s="154">
        <v>979800</v>
      </c>
    </row>
    <row r="50" spans="1:2" ht="15" hidden="1" thickBot="1" x14ac:dyDescent="0.35">
      <c r="A50" s="149" t="s">
        <v>142</v>
      </c>
      <c r="B50" s="147">
        <v>805000</v>
      </c>
    </row>
    <row r="51" spans="1:2" ht="15" hidden="1" thickBot="1" x14ac:dyDescent="0.35">
      <c r="A51" s="149" t="s">
        <v>143</v>
      </c>
      <c r="B51" s="147">
        <v>5600</v>
      </c>
    </row>
    <row r="52" spans="1:2" ht="15" hidden="1" thickBot="1" x14ac:dyDescent="0.35">
      <c r="A52" s="149" t="s">
        <v>144</v>
      </c>
      <c r="B52" s="147">
        <v>14000</v>
      </c>
    </row>
    <row r="53" spans="1:2" ht="15" hidden="1" thickBot="1" x14ac:dyDescent="0.35">
      <c r="A53" s="149" t="s">
        <v>145</v>
      </c>
      <c r="B53" s="147">
        <v>4700</v>
      </c>
    </row>
    <row r="54" spans="1:2" ht="27" hidden="1" thickBot="1" x14ac:dyDescent="0.35">
      <c r="A54" s="149" t="s">
        <v>146</v>
      </c>
      <c r="B54" s="147">
        <v>2000</v>
      </c>
    </row>
    <row r="55" spans="1:2" ht="27" hidden="1" thickBot="1" x14ac:dyDescent="0.35">
      <c r="A55" s="149" t="s">
        <v>147</v>
      </c>
      <c r="B55" s="147">
        <v>13500</v>
      </c>
    </row>
    <row r="56" spans="1:2" ht="27" hidden="1" thickBot="1" x14ac:dyDescent="0.35">
      <c r="A56" s="149" t="s">
        <v>148</v>
      </c>
      <c r="B56" s="147">
        <v>3000</v>
      </c>
    </row>
    <row r="57" spans="1:2" ht="39.6" hidden="1" x14ac:dyDescent="0.3">
      <c r="A57" s="166" t="s">
        <v>149</v>
      </c>
      <c r="B57" s="168">
        <v>132000</v>
      </c>
    </row>
    <row r="58" spans="1:2" x14ac:dyDescent="0.3">
      <c r="A58" s="106" t="s">
        <v>61</v>
      </c>
      <c r="B58" s="154">
        <v>24000</v>
      </c>
    </row>
    <row r="59" spans="1:2" ht="40.200000000000003" hidden="1" thickBot="1" x14ac:dyDescent="0.35">
      <c r="A59" s="149" t="s">
        <v>150</v>
      </c>
      <c r="B59" s="147">
        <v>21000</v>
      </c>
    </row>
    <row r="60" spans="1:2" ht="52.8" hidden="1" x14ac:dyDescent="0.3">
      <c r="A60" s="166" t="s">
        <v>151</v>
      </c>
      <c r="B60" s="168">
        <v>3000</v>
      </c>
    </row>
    <row r="61" spans="1:2" ht="52.8" x14ac:dyDescent="0.3">
      <c r="A61" s="106" t="s">
        <v>73</v>
      </c>
      <c r="B61" s="154">
        <v>766958</v>
      </c>
    </row>
    <row r="62" spans="1:2" ht="26.4" x14ac:dyDescent="0.3">
      <c r="A62" s="156" t="s">
        <v>74</v>
      </c>
      <c r="B62" s="157">
        <v>519538</v>
      </c>
    </row>
    <row r="63" spans="1:2" ht="26.4" x14ac:dyDescent="0.3">
      <c r="A63" s="107" t="s">
        <v>75</v>
      </c>
      <c r="B63" s="154">
        <v>15138</v>
      </c>
    </row>
    <row r="64" spans="1:2" x14ac:dyDescent="0.3">
      <c r="A64" s="106" t="s">
        <v>61</v>
      </c>
      <c r="B64" s="154">
        <v>15138</v>
      </c>
    </row>
    <row r="65" spans="1:2" ht="27" hidden="1" thickBot="1" x14ac:dyDescent="0.35">
      <c r="A65" s="149" t="s">
        <v>152</v>
      </c>
      <c r="B65" s="148">
        <v>350</v>
      </c>
    </row>
    <row r="66" spans="1:2" ht="40.200000000000003" hidden="1" thickBot="1" x14ac:dyDescent="0.35">
      <c r="A66" s="149" t="s">
        <v>153</v>
      </c>
      <c r="B66" s="147">
        <v>3550</v>
      </c>
    </row>
    <row r="67" spans="1:2" hidden="1" x14ac:dyDescent="0.3">
      <c r="A67" s="166" t="s">
        <v>115</v>
      </c>
      <c r="B67" s="168">
        <v>11238</v>
      </c>
    </row>
    <row r="68" spans="1:2" ht="26.4" x14ac:dyDescent="0.3">
      <c r="A68" s="107" t="s">
        <v>76</v>
      </c>
      <c r="B68" s="155">
        <v>180</v>
      </c>
    </row>
    <row r="69" spans="1:2" x14ac:dyDescent="0.3">
      <c r="A69" s="106" t="s">
        <v>61</v>
      </c>
      <c r="B69" s="155">
        <v>180</v>
      </c>
    </row>
    <row r="70" spans="1:2" ht="39.6" hidden="1" x14ac:dyDescent="0.3">
      <c r="A70" s="166" t="s">
        <v>114</v>
      </c>
      <c r="B70" s="167">
        <v>180</v>
      </c>
    </row>
    <row r="71" spans="1:2" ht="39.6" x14ac:dyDescent="0.3">
      <c r="A71" s="107" t="s">
        <v>77</v>
      </c>
      <c r="B71" s="154">
        <v>1430</v>
      </c>
    </row>
    <row r="72" spans="1:2" x14ac:dyDescent="0.3">
      <c r="A72" s="106" t="s">
        <v>61</v>
      </c>
      <c r="B72" s="154">
        <v>1383</v>
      </c>
    </row>
    <row r="73" spans="1:2" ht="39.6" hidden="1" x14ac:dyDescent="0.3">
      <c r="A73" s="166" t="s">
        <v>114</v>
      </c>
      <c r="B73" s="168">
        <v>1383</v>
      </c>
    </row>
    <row r="74" spans="1:2" x14ac:dyDescent="0.3">
      <c r="A74" s="106" t="s">
        <v>154</v>
      </c>
      <c r="B74" s="155">
        <v>7</v>
      </c>
    </row>
    <row r="75" spans="1:2" ht="26.4" hidden="1" x14ac:dyDescent="0.3">
      <c r="A75" s="166" t="s">
        <v>155</v>
      </c>
      <c r="B75" s="167">
        <v>7</v>
      </c>
    </row>
    <row r="76" spans="1:2" ht="26.4" x14ac:dyDescent="0.3">
      <c r="A76" s="106" t="s">
        <v>65</v>
      </c>
      <c r="B76" s="155">
        <v>40</v>
      </c>
    </row>
    <row r="77" spans="1:2" hidden="1" x14ac:dyDescent="0.3">
      <c r="A77" s="166" t="s">
        <v>156</v>
      </c>
      <c r="B77" s="167">
        <v>40</v>
      </c>
    </row>
    <row r="78" spans="1:2" ht="39.6" x14ac:dyDescent="0.3">
      <c r="A78" s="107" t="s">
        <v>78</v>
      </c>
      <c r="B78" s="154">
        <v>502790</v>
      </c>
    </row>
    <row r="79" spans="1:2" x14ac:dyDescent="0.3">
      <c r="A79" s="106" t="s">
        <v>61</v>
      </c>
      <c r="B79" s="154">
        <v>2100</v>
      </c>
    </row>
    <row r="80" spans="1:2" ht="40.200000000000003" hidden="1" thickBot="1" x14ac:dyDescent="0.35">
      <c r="A80" s="149" t="s">
        <v>114</v>
      </c>
      <c r="B80" s="147">
        <v>1400</v>
      </c>
    </row>
    <row r="81" spans="1:2" ht="26.4" hidden="1" x14ac:dyDescent="0.3">
      <c r="A81" s="166" t="s">
        <v>123</v>
      </c>
      <c r="B81" s="167">
        <v>700</v>
      </c>
    </row>
    <row r="82" spans="1:2" x14ac:dyDescent="0.3">
      <c r="A82" s="106" t="s">
        <v>154</v>
      </c>
      <c r="B82" s="155">
        <v>690</v>
      </c>
    </row>
    <row r="83" spans="1:2" ht="26.4" hidden="1" x14ac:dyDescent="0.3">
      <c r="A83" s="166" t="s">
        <v>155</v>
      </c>
      <c r="B83" s="167">
        <v>690</v>
      </c>
    </row>
    <row r="84" spans="1:2" ht="26.4" x14ac:dyDescent="0.3">
      <c r="A84" s="106" t="s">
        <v>65</v>
      </c>
      <c r="B84" s="154">
        <v>500000</v>
      </c>
    </row>
    <row r="85" spans="1:2" hidden="1" x14ac:dyDescent="0.3">
      <c r="A85" s="166" t="s">
        <v>157</v>
      </c>
      <c r="B85" s="168">
        <v>500000</v>
      </c>
    </row>
    <row r="86" spans="1:2" ht="26.4" x14ac:dyDescent="0.3">
      <c r="A86" s="156" t="s">
        <v>79</v>
      </c>
      <c r="B86" s="157">
        <v>83460</v>
      </c>
    </row>
    <row r="87" spans="1:2" ht="26.4" x14ac:dyDescent="0.3">
      <c r="A87" s="107" t="s">
        <v>75</v>
      </c>
      <c r="B87" s="154">
        <v>63460</v>
      </c>
    </row>
    <row r="88" spans="1:2" x14ac:dyDescent="0.3">
      <c r="A88" s="106" t="s">
        <v>60</v>
      </c>
      <c r="B88" s="154">
        <v>40100</v>
      </c>
    </row>
    <row r="89" spans="1:2" ht="15" hidden="1" thickBot="1" x14ac:dyDescent="0.35">
      <c r="A89" s="149" t="s">
        <v>142</v>
      </c>
      <c r="B89" s="147">
        <v>33300</v>
      </c>
    </row>
    <row r="90" spans="1:2" ht="15" hidden="1" thickBot="1" x14ac:dyDescent="0.35">
      <c r="A90" s="149" t="s">
        <v>144</v>
      </c>
      <c r="B90" s="148">
        <v>800</v>
      </c>
    </row>
    <row r="91" spans="1:2" ht="27" hidden="1" thickBot="1" x14ac:dyDescent="0.35">
      <c r="A91" s="149" t="s">
        <v>147</v>
      </c>
      <c r="B91" s="148">
        <v>600</v>
      </c>
    </row>
    <row r="92" spans="1:2" ht="39.6" hidden="1" x14ac:dyDescent="0.3">
      <c r="A92" s="166" t="s">
        <v>149</v>
      </c>
      <c r="B92" s="168">
        <v>5400</v>
      </c>
    </row>
    <row r="93" spans="1:2" x14ac:dyDescent="0.3">
      <c r="A93" s="106" t="s">
        <v>61</v>
      </c>
      <c r="B93" s="154">
        <v>1360</v>
      </c>
    </row>
    <row r="94" spans="1:2" ht="27" hidden="1" thickBot="1" x14ac:dyDescent="0.35">
      <c r="A94" s="149" t="s">
        <v>105</v>
      </c>
      <c r="B94" s="148">
        <v>200</v>
      </c>
    </row>
    <row r="95" spans="1:2" ht="40.200000000000003" hidden="1" thickBot="1" x14ac:dyDescent="0.35">
      <c r="A95" s="149" t="s">
        <v>150</v>
      </c>
      <c r="B95" s="147">
        <v>1000</v>
      </c>
    </row>
    <row r="96" spans="1:2" ht="39.6" hidden="1" x14ac:dyDescent="0.3">
      <c r="A96" s="166" t="s">
        <v>131</v>
      </c>
      <c r="B96" s="167">
        <v>160</v>
      </c>
    </row>
    <row r="97" spans="1:2" ht="39.6" x14ac:dyDescent="0.3">
      <c r="A97" s="106" t="s">
        <v>63</v>
      </c>
      <c r="B97" s="154">
        <v>22000</v>
      </c>
    </row>
    <row r="98" spans="1:2" hidden="1" x14ac:dyDescent="0.3">
      <c r="A98" s="166" t="s">
        <v>158</v>
      </c>
      <c r="B98" s="168">
        <v>22000</v>
      </c>
    </row>
    <row r="99" spans="1:2" ht="39.6" x14ac:dyDescent="0.3">
      <c r="A99" s="107" t="s">
        <v>78</v>
      </c>
      <c r="B99" s="154">
        <v>20000</v>
      </c>
    </row>
    <row r="100" spans="1:2" ht="39.6" x14ac:dyDescent="0.3">
      <c r="A100" s="106" t="s">
        <v>63</v>
      </c>
      <c r="B100" s="154">
        <v>20000</v>
      </c>
    </row>
    <row r="101" spans="1:2" hidden="1" x14ac:dyDescent="0.3">
      <c r="A101" s="166" t="s">
        <v>158</v>
      </c>
      <c r="B101" s="168">
        <v>20000</v>
      </c>
    </row>
    <row r="102" spans="1:2" ht="26.4" x14ac:dyDescent="0.3">
      <c r="A102" s="156" t="s">
        <v>82</v>
      </c>
      <c r="B102" s="157">
        <v>25760</v>
      </c>
    </row>
    <row r="103" spans="1:2" ht="26.4" x14ac:dyDescent="0.3">
      <c r="A103" s="107" t="s">
        <v>75</v>
      </c>
      <c r="B103" s="154">
        <v>25760</v>
      </c>
    </row>
    <row r="104" spans="1:2" x14ac:dyDescent="0.3">
      <c r="A104" s="106" t="s">
        <v>60</v>
      </c>
      <c r="B104" s="154">
        <v>24000</v>
      </c>
    </row>
    <row r="105" spans="1:2" ht="15" hidden="1" thickBot="1" x14ac:dyDescent="0.35">
      <c r="A105" s="149" t="s">
        <v>142</v>
      </c>
      <c r="B105" s="147">
        <v>20000</v>
      </c>
    </row>
    <row r="106" spans="1:2" ht="15" hidden="1" thickBot="1" x14ac:dyDescent="0.35">
      <c r="A106" s="149" t="s">
        <v>144</v>
      </c>
      <c r="B106" s="148">
        <v>400</v>
      </c>
    </row>
    <row r="107" spans="1:2" ht="27" hidden="1" thickBot="1" x14ac:dyDescent="0.35">
      <c r="A107" s="149" t="s">
        <v>147</v>
      </c>
      <c r="B107" s="148">
        <v>300</v>
      </c>
    </row>
    <row r="108" spans="1:2" ht="39.6" hidden="1" x14ac:dyDescent="0.3">
      <c r="A108" s="166" t="s">
        <v>149</v>
      </c>
      <c r="B108" s="168">
        <v>3300</v>
      </c>
    </row>
    <row r="109" spans="1:2" x14ac:dyDescent="0.3">
      <c r="A109" s="106" t="s">
        <v>61</v>
      </c>
      <c r="B109" s="154">
        <v>1760</v>
      </c>
    </row>
    <row r="110" spans="1:2" ht="27" hidden="1" thickBot="1" x14ac:dyDescent="0.35">
      <c r="A110" s="149" t="s">
        <v>105</v>
      </c>
      <c r="B110" s="148">
        <v>200</v>
      </c>
    </row>
    <row r="111" spans="1:2" ht="40.200000000000003" hidden="1" thickBot="1" x14ac:dyDescent="0.35">
      <c r="A111" s="149" t="s">
        <v>150</v>
      </c>
      <c r="B111" s="147">
        <v>1400</v>
      </c>
    </row>
    <row r="112" spans="1:2" ht="39.6" hidden="1" x14ac:dyDescent="0.3">
      <c r="A112" s="166" t="s">
        <v>131</v>
      </c>
      <c r="B112" s="167">
        <v>160</v>
      </c>
    </row>
    <row r="113" spans="1:2" x14ac:dyDescent="0.3">
      <c r="A113" s="156" t="s">
        <v>83</v>
      </c>
      <c r="B113" s="157">
        <v>45020</v>
      </c>
    </row>
    <row r="114" spans="1:2" ht="26.4" x14ac:dyDescent="0.3">
      <c r="A114" s="107" t="s">
        <v>75</v>
      </c>
      <c r="B114" s="154">
        <v>16320</v>
      </c>
    </row>
    <row r="115" spans="1:2" x14ac:dyDescent="0.3">
      <c r="A115" s="106" t="s">
        <v>60</v>
      </c>
      <c r="B115" s="154">
        <v>13900</v>
      </c>
    </row>
    <row r="116" spans="1:2" ht="15" hidden="1" thickBot="1" x14ac:dyDescent="0.35">
      <c r="A116" s="149" t="s">
        <v>142</v>
      </c>
      <c r="B116" s="147">
        <v>8400</v>
      </c>
    </row>
    <row r="117" spans="1:2" ht="15" hidden="1" thickBot="1" x14ac:dyDescent="0.35">
      <c r="A117" s="149" t="s">
        <v>144</v>
      </c>
      <c r="B117" s="147">
        <v>2550</v>
      </c>
    </row>
    <row r="118" spans="1:2" ht="27" hidden="1" thickBot="1" x14ac:dyDescent="0.35">
      <c r="A118" s="149" t="s">
        <v>147</v>
      </c>
      <c r="B118" s="147">
        <v>1500</v>
      </c>
    </row>
    <row r="119" spans="1:2" ht="39.6" hidden="1" x14ac:dyDescent="0.3">
      <c r="A119" s="166" t="s">
        <v>149</v>
      </c>
      <c r="B119" s="168">
        <v>1450</v>
      </c>
    </row>
    <row r="120" spans="1:2" x14ac:dyDescent="0.3">
      <c r="A120" s="106" t="s">
        <v>61</v>
      </c>
      <c r="B120" s="154">
        <v>2420</v>
      </c>
    </row>
    <row r="121" spans="1:2" ht="27" hidden="1" thickBot="1" x14ac:dyDescent="0.35">
      <c r="A121" s="149" t="s">
        <v>105</v>
      </c>
      <c r="B121" s="148">
        <v>200</v>
      </c>
    </row>
    <row r="122" spans="1:2" ht="39.6" hidden="1" x14ac:dyDescent="0.3">
      <c r="A122" s="166" t="s">
        <v>150</v>
      </c>
      <c r="B122" s="168">
        <v>2220</v>
      </c>
    </row>
    <row r="123" spans="1:2" x14ac:dyDescent="0.3">
      <c r="A123" s="107" t="s">
        <v>84</v>
      </c>
      <c r="B123" s="154">
        <v>28700</v>
      </c>
    </row>
    <row r="124" spans="1:2" x14ac:dyDescent="0.3">
      <c r="A124" s="106" t="s">
        <v>60</v>
      </c>
      <c r="B124" s="154">
        <v>28700</v>
      </c>
    </row>
    <row r="125" spans="1:2" ht="15" hidden="1" thickBot="1" x14ac:dyDescent="0.35">
      <c r="A125" s="149" t="s">
        <v>142</v>
      </c>
      <c r="B125" s="147">
        <v>24300</v>
      </c>
    </row>
    <row r="126" spans="1:2" ht="39.6" hidden="1" x14ac:dyDescent="0.3">
      <c r="A126" s="166" t="s">
        <v>149</v>
      </c>
      <c r="B126" s="168">
        <v>4400</v>
      </c>
    </row>
    <row r="127" spans="1:2" x14ac:dyDescent="0.3">
      <c r="A127" s="106" t="s">
        <v>61</v>
      </c>
      <c r="B127" s="155">
        <v>0</v>
      </c>
    </row>
    <row r="128" spans="1:2" ht="39.6" hidden="1" x14ac:dyDescent="0.3">
      <c r="A128" s="166" t="s">
        <v>150</v>
      </c>
      <c r="B128" s="169"/>
    </row>
    <row r="129" spans="1:2" ht="26.4" x14ac:dyDescent="0.3">
      <c r="A129" s="156" t="s">
        <v>85</v>
      </c>
      <c r="B129" s="157">
        <v>19000</v>
      </c>
    </row>
    <row r="130" spans="1:2" ht="39.6" x14ac:dyDescent="0.3">
      <c r="A130" s="107" t="s">
        <v>78</v>
      </c>
      <c r="B130" s="154">
        <v>19000</v>
      </c>
    </row>
    <row r="131" spans="1:2" ht="26.4" x14ac:dyDescent="0.3">
      <c r="A131" s="106" t="s">
        <v>65</v>
      </c>
      <c r="B131" s="154">
        <v>19000</v>
      </c>
    </row>
    <row r="132" spans="1:2" hidden="1" x14ac:dyDescent="0.3">
      <c r="A132" s="166" t="s">
        <v>156</v>
      </c>
      <c r="B132" s="168">
        <v>19000</v>
      </c>
    </row>
    <row r="133" spans="1:2" ht="26.4" x14ac:dyDescent="0.3">
      <c r="A133" s="156" t="s">
        <v>86</v>
      </c>
      <c r="B133" s="157">
        <v>1730</v>
      </c>
    </row>
    <row r="134" spans="1:2" ht="26.4" x14ac:dyDescent="0.3">
      <c r="A134" s="107" t="s">
        <v>87</v>
      </c>
      <c r="B134" s="155">
        <v>100</v>
      </c>
    </row>
    <row r="135" spans="1:2" x14ac:dyDescent="0.3">
      <c r="A135" s="106" t="s">
        <v>61</v>
      </c>
      <c r="B135" s="155">
        <v>100</v>
      </c>
    </row>
    <row r="136" spans="1:2" hidden="1" x14ac:dyDescent="0.3">
      <c r="A136" s="166" t="s">
        <v>159</v>
      </c>
      <c r="B136" s="167">
        <v>100</v>
      </c>
    </row>
    <row r="137" spans="1:2" x14ac:dyDescent="0.3">
      <c r="A137" s="107" t="s">
        <v>84</v>
      </c>
      <c r="B137" s="154">
        <v>1630</v>
      </c>
    </row>
    <row r="138" spans="1:2" x14ac:dyDescent="0.3">
      <c r="A138" s="106" t="s">
        <v>61</v>
      </c>
      <c r="B138" s="154">
        <v>1630</v>
      </c>
    </row>
    <row r="139" spans="1:2" hidden="1" x14ac:dyDescent="0.3">
      <c r="A139" s="166" t="s">
        <v>159</v>
      </c>
      <c r="B139" s="168">
        <v>1630</v>
      </c>
    </row>
    <row r="140" spans="1:2" ht="39.6" x14ac:dyDescent="0.3">
      <c r="A140" s="156" t="s">
        <v>88</v>
      </c>
      <c r="B140" s="157">
        <v>72450</v>
      </c>
    </row>
    <row r="141" spans="1:2" ht="39.6" x14ac:dyDescent="0.3">
      <c r="A141" s="107" t="s">
        <v>78</v>
      </c>
      <c r="B141" s="154">
        <v>72450</v>
      </c>
    </row>
    <row r="142" spans="1:2" x14ac:dyDescent="0.3">
      <c r="A142" s="106" t="s">
        <v>61</v>
      </c>
      <c r="B142" s="154">
        <v>72450</v>
      </c>
    </row>
    <row r="143" spans="1:2" hidden="1" x14ac:dyDescent="0.3">
      <c r="A143" s="166" t="s">
        <v>159</v>
      </c>
      <c r="B143" s="168">
        <v>72450</v>
      </c>
    </row>
    <row r="144" spans="1:2" ht="39.6" x14ac:dyDescent="0.3">
      <c r="A144" s="106" t="s">
        <v>89</v>
      </c>
      <c r="B144" s="154">
        <v>5970</v>
      </c>
    </row>
    <row r="145" spans="1:2" x14ac:dyDescent="0.3">
      <c r="A145" s="156" t="s">
        <v>90</v>
      </c>
      <c r="B145" s="157">
        <v>5970</v>
      </c>
    </row>
    <row r="146" spans="1:2" ht="26.4" x14ac:dyDescent="0.3">
      <c r="A146" s="107" t="s">
        <v>75</v>
      </c>
      <c r="B146" s="158"/>
    </row>
    <row r="147" spans="1:2" x14ac:dyDescent="0.3">
      <c r="A147" s="106" t="s">
        <v>61</v>
      </c>
      <c r="B147" s="155">
        <v>0</v>
      </c>
    </row>
    <row r="148" spans="1:2" ht="39.6" hidden="1" x14ac:dyDescent="0.3">
      <c r="A148" s="166" t="s">
        <v>153</v>
      </c>
      <c r="B148" s="169"/>
    </row>
    <row r="149" spans="1:2" ht="26.4" x14ac:dyDescent="0.3">
      <c r="A149" s="107" t="s">
        <v>70</v>
      </c>
      <c r="B149" s="154">
        <v>5970</v>
      </c>
    </row>
    <row r="150" spans="1:2" ht="26.4" x14ac:dyDescent="0.3">
      <c r="A150" s="106" t="s">
        <v>65</v>
      </c>
      <c r="B150" s="154">
        <v>5970</v>
      </c>
    </row>
    <row r="151" spans="1:2" ht="15" hidden="1" thickBot="1" x14ac:dyDescent="0.35">
      <c r="A151" s="149" t="s">
        <v>157</v>
      </c>
      <c r="B151" s="147">
        <v>3470</v>
      </c>
    </row>
    <row r="152" spans="1:2" hidden="1" x14ac:dyDescent="0.3">
      <c r="A152" s="166" t="s">
        <v>156</v>
      </c>
      <c r="B152" s="168">
        <v>2500</v>
      </c>
    </row>
  </sheetData>
  <autoFilter ref="A1:A152" xr:uid="{362EAA2D-E5D0-4F53-A11F-32D6945B2C53}">
    <filterColumn colId="0">
      <filters>
        <filter val="11919 OŠ MARINA GETALDIĆA"/>
        <filter val="31 Rashodi za zaposlene"/>
        <filter val="32 Materijalni rashodi"/>
        <filter val="34 Financijski rashodi"/>
        <filter val="37 Naknade građanima i kućanstvima na temelju osiguranja i druge naknade"/>
        <filter val="38 Ostali rashodi"/>
        <filter val="42 Rashodi za nabavu proizvedene dugotrajne imovine"/>
        <filter val="8054 DECENTRALIZIRANE FUNKCIJE- MINIMALNI FINANCIJSKI STANDARD"/>
        <filter val="8055 DECENTRALIZIRANE FUNKCIJE - IZNAD MINIMALNOG FINANCIJSKOG STANDARDA"/>
        <filter val="8056 KAPITALNO ULAGANJE U ŠKOLSTVO - MINIMALNI FINANCIJSKI STANDARD"/>
        <filter val="A805401 MATERIJALNI I FINANCIJSKI RASHODI"/>
        <filter val="A805502 OSTALI PROJEKTI U OSNOVNOM ŠKOLSTVU"/>
        <filter val="A805506 PRODUŽENI BORAVAK"/>
        <filter val="A805523 STRUČNO RAZVOJNE SLUŽBE"/>
        <filter val="A805536 ASISTENT U NASTAVI"/>
        <filter val="A805539 NABAVA ŠKOLSKIH UDŽBENIKA"/>
        <filter val="A805540 SHEMA ŠKOLSKOG VOĆA"/>
        <filter val="A805543 PREHRANA ZA UČENIKE U OSNOVNIM ŠKOLAMA"/>
        <filter val="Izvor: 11 Opći prihodi i primici"/>
        <filter val="Izvor: 25 Vlastiti prihodi proračunskih korisnika"/>
        <filter val="Izvor: 29 Višak / manjak prihoda proračunskih korisnika"/>
        <filter val="Izvor: 31 Potpore za decentralizirane izdatke"/>
        <filter val="Izvor: 42 Namjenske tekuće pomoći"/>
        <filter val="Izvor: 44 EU fondovi-pomoći"/>
        <filter val="Izvor: 49 Pomoći iz državnog proračuna za plaće te ostale rashode za zaposlene"/>
        <filter val="Izvor: 55 Donacije i ostali namjenski prihodi proračunskih korisnika"/>
        <filter val="K805602 ŠKOLSKA OPREMA"/>
        <filter val="Razdjel: 008 UPRAVNI ODJEL ZA OBRAZOVANJE, ŠPORT, SOCIJALNU SKRB I CIVILNO DRUŠTVO"/>
        <filter val="SVEUKUPNO"/>
        <filter val="T805404 REDOVNA DJELATNOST OSNOVNOG OBRAZOVANJ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Posebni dio.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2025-12-17T09:44:20Z</cp:lastPrinted>
  <dcterms:created xsi:type="dcterms:W3CDTF">2022-08-12T12:51:27Z</dcterms:created>
  <dcterms:modified xsi:type="dcterms:W3CDTF">2025-12-17T13:29:15Z</dcterms:modified>
</cp:coreProperties>
</file>