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ršenje 2025\"/>
    </mc:Choice>
  </mc:AlternateContent>
  <xr:revisionPtr revIDLastSave="0" documentId="13_ncr:1_{57F075AC-BA84-4BC9-AD5E-6E9BC94EB0DA}" xr6:coauthVersionLast="37" xr6:coauthVersionMax="37" xr10:uidLastSave="{00000000-0000-0000-0000-000000000000}"/>
  <bookViews>
    <workbookView xWindow="0" yWindow="0" windowWidth="23040" windowHeight="8652" activeTab="1" xr2:uid="{58AD4190-0BBB-4AA1-9256-EC8E3928DB24}"/>
  </bookViews>
  <sheets>
    <sheet name="SAŽETAK " sheetId="1" r:id="rId1"/>
    <sheet name="EKONOMSKA KLASIFIKACIJA " sheetId="7" r:id="rId2"/>
    <sheet name="PRIHODI I RASHODI EKON.KLAS" sheetId="2" state="hidden" r:id="rId3"/>
    <sheet name="Prihodi i rashodi po izvorima" sheetId="8" r:id="rId4"/>
    <sheet name="PRIHODI RASHODI PO IZVORIMA" sheetId="3" state="hidden" r:id="rId5"/>
    <sheet name="RASHODI PREMA FUNKCIJSKOJ KLAS." sheetId="4" r:id="rId6"/>
    <sheet name="Posebni dio" sheetId="6" state="hidden" r:id="rId7"/>
    <sheet name="XX" sheetId="13" state="hidden" r:id="rId8"/>
    <sheet name="Posebni dio izvr." sheetId="14" r:id="rId9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14" l="1"/>
  <c r="C114" i="14"/>
  <c r="B114" i="14"/>
  <c r="D42" i="14"/>
  <c r="D8" i="13" l="1"/>
  <c r="G6" i="4" l="1"/>
  <c r="F6" i="4"/>
  <c r="F7" i="4" s="1"/>
  <c r="F8" i="4" s="1"/>
  <c r="G7" i="4"/>
  <c r="G8" i="4" s="1"/>
  <c r="E8" i="4"/>
  <c r="E7" i="4"/>
  <c r="C8" i="4"/>
  <c r="C7" i="4"/>
  <c r="D8" i="4"/>
  <c r="D7" i="4"/>
  <c r="F6" i="8"/>
  <c r="F7" i="8"/>
  <c r="F8" i="8"/>
  <c r="F9" i="8"/>
  <c r="F10" i="8"/>
  <c r="F5" i="8"/>
  <c r="F12" i="8"/>
  <c r="B12" i="8"/>
  <c r="F4" i="8" l="1"/>
  <c r="E5" i="8"/>
  <c r="E6" i="8"/>
  <c r="E7" i="8"/>
  <c r="E8" i="8"/>
  <c r="E9" i="8"/>
  <c r="E10" i="8"/>
  <c r="E4" i="8"/>
  <c r="D12" i="8"/>
  <c r="C12" i="8"/>
  <c r="F20" i="7"/>
  <c r="E20" i="7"/>
  <c r="D20" i="7"/>
  <c r="C20" i="7"/>
  <c r="B20" i="7"/>
  <c r="F17" i="7"/>
  <c r="C16" i="7"/>
  <c r="D16" i="7"/>
  <c r="F16" i="7" s="1"/>
  <c r="B15" i="7"/>
  <c r="B14" i="7" s="1"/>
  <c r="E12" i="8" l="1"/>
  <c r="D15" i="7"/>
  <c r="E16" i="7"/>
  <c r="F15" i="7" l="1"/>
  <c r="D14" i="7"/>
  <c r="E14" i="7" s="1"/>
  <c r="E15" i="7"/>
  <c r="G11" i="1" l="1"/>
  <c r="G12" i="1"/>
  <c r="G13" i="1"/>
  <c r="G14" i="1"/>
  <c r="G15" i="1"/>
  <c r="G10" i="1"/>
  <c r="F11" i="1"/>
  <c r="F12" i="1"/>
  <c r="F13" i="1"/>
  <c r="F14" i="1"/>
  <c r="F15" i="1"/>
  <c r="F10" i="1"/>
  <c r="E18" i="1"/>
  <c r="E17" i="1"/>
  <c r="E16" i="1"/>
  <c r="E12" i="1"/>
  <c r="E10" i="1"/>
  <c r="E15" i="1"/>
  <c r="D10" i="1"/>
  <c r="D12" i="1" s="1"/>
  <c r="D15" i="1"/>
  <c r="C18" i="1"/>
  <c r="C17" i="1"/>
  <c r="C15" i="1"/>
  <c r="C12" i="1"/>
  <c r="E22" i="3" l="1"/>
  <c r="G7" i="3"/>
  <c r="G8" i="3"/>
  <c r="G9" i="3"/>
  <c r="G10" i="3"/>
  <c r="G11" i="3"/>
  <c r="G12" i="3"/>
  <c r="G6" i="3"/>
  <c r="F7" i="3"/>
  <c r="F8" i="3"/>
  <c r="F9" i="3"/>
  <c r="F10" i="3"/>
  <c r="F11" i="3"/>
  <c r="F12" i="3"/>
  <c r="F6" i="3"/>
  <c r="E13" i="3"/>
  <c r="E10" i="3"/>
  <c r="E6" i="3"/>
  <c r="E7" i="3"/>
  <c r="E7" i="6" l="1"/>
  <c r="E8" i="6"/>
  <c r="E9" i="6"/>
  <c r="E10" i="6"/>
  <c r="E29" i="6"/>
  <c r="E31" i="6"/>
  <c r="E32" i="6"/>
  <c r="E33" i="6"/>
  <c r="E37" i="6"/>
  <c r="E40" i="6"/>
  <c r="E41" i="6"/>
  <c r="E42" i="6"/>
  <c r="E43" i="6"/>
  <c r="E51" i="6"/>
  <c r="E52" i="6"/>
  <c r="E54" i="6"/>
  <c r="E56" i="6"/>
  <c r="E58" i="6"/>
  <c r="E59" i="6"/>
  <c r="E60" i="6"/>
  <c r="E64" i="6"/>
  <c r="E68" i="6"/>
  <c r="E70" i="6"/>
  <c r="E71" i="6"/>
  <c r="E73" i="6"/>
  <c r="E74" i="6"/>
  <c r="E75" i="6"/>
  <c r="E79" i="6"/>
  <c r="E82" i="6"/>
  <c r="E83" i="6"/>
  <c r="E84" i="6"/>
  <c r="E88" i="6"/>
  <c r="E91" i="6"/>
  <c r="E92" i="6"/>
  <c r="E97" i="6"/>
  <c r="E98" i="6"/>
  <c r="E100" i="6"/>
  <c r="E101" i="6"/>
  <c r="E102" i="6"/>
  <c r="E104" i="6"/>
  <c r="E105" i="6"/>
  <c r="E107" i="6"/>
  <c r="E108" i="6"/>
  <c r="E109" i="6"/>
  <c r="E111" i="6"/>
  <c r="E112" i="6"/>
  <c r="E116" i="6"/>
  <c r="E117" i="6"/>
  <c r="E6" i="6"/>
  <c r="D6" i="3" l="1"/>
  <c r="D10" i="3"/>
  <c r="D7" i="3"/>
  <c r="F24" i="2"/>
  <c r="F32" i="2"/>
  <c r="F61" i="2"/>
  <c r="C24" i="2"/>
  <c r="C32" i="2"/>
  <c r="C67" i="2"/>
  <c r="C61" i="2"/>
  <c r="C25" i="2"/>
  <c r="F6" i="2"/>
  <c r="D6" i="2"/>
  <c r="C6" i="2"/>
  <c r="C7" i="2"/>
  <c r="F7" i="2"/>
  <c r="F20" i="2"/>
  <c r="F16" i="2"/>
  <c r="C16" i="2"/>
  <c r="F13" i="2"/>
  <c r="C13" i="2"/>
</calcChain>
</file>

<file path=xl/sharedStrings.xml><?xml version="1.0" encoding="utf-8"?>
<sst xmlns="http://schemas.openxmlformats.org/spreadsheetml/2006/main" count="572" uniqueCount="176">
  <si>
    <t>Oznaka</t>
  </si>
  <si>
    <t>Ostvarenje prethodne godine (1)</t>
  </si>
  <si>
    <t>Izvorni plan (2)</t>
  </si>
  <si>
    <t>Ostvarenje (4)</t>
  </si>
  <si>
    <t>Ind. (5.) (4./1.)</t>
  </si>
  <si>
    <t>Ind. (6.) (4./3.)</t>
  </si>
  <si>
    <t>A. RAČUN PRIHODA I RASHODA</t>
  </si>
  <si>
    <t>6 Prihodi poslovanja</t>
  </si>
  <si>
    <t>7 Prihodi od prodaje nefinancijske imovine</t>
  </si>
  <si>
    <t>3 Rashodi poslovanja</t>
  </si>
  <si>
    <t>4 Rashodi za nabavu nefinancijske imovine</t>
  </si>
  <si>
    <t>Razlika - višak/manjak</t>
  </si>
  <si>
    <t>VIŠAK/MANJAK PRIHODA prenešeni (+/-)</t>
  </si>
  <si>
    <t>VIŠAK/MANJAK PRIHODA</t>
  </si>
  <si>
    <t>BROJČANA OZNAKA I NAZIV</t>
  </si>
  <si>
    <t>PRIHODI UKUPNO</t>
  </si>
  <si>
    <t>RASHODI UKUPNO</t>
  </si>
  <si>
    <t>I. OPĆI DIO</t>
  </si>
  <si>
    <t>SAŽETAK  RAČUNA PRIHODA I RASHODA I RAČUNA FINANCIRANJA</t>
  </si>
  <si>
    <t>63 Pomoći iz inozemstva (darovnice) i od subjekata unutar opće države</t>
  </si>
  <si>
    <t>636 Tekuće pomoći pror.koris. iz proračuna koji im nije nadležan</t>
  </si>
  <si>
    <t>6361 Tekuće pomoći pror.korisnika iz proračuna koji im nije nadležan</t>
  </si>
  <si>
    <t>64 Prihodi od imovine</t>
  </si>
  <si>
    <t>641 Prihodi od financijske imovine</t>
  </si>
  <si>
    <t>6413 Kamate na oročena sredstva i depozite po viđenju</t>
  </si>
  <si>
    <t>65 Prihodi od upravnih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</si>
  <si>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</si>
  <si>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</si>
  <si>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</si>
  <si>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663 Donacije od pravnih i fizičkih osoba izvan općeg proračuna i povrat donacija po protestiranim jamstvima</t>
  </si>
  <si>
    <t>6632 Kapitalne donacije</t>
  </si>
  <si>
    <t>72 Prihodi od prodaje proizvedene dugotrajne imovine</t>
  </si>
  <si>
    <t>721 Prihodi od prodaje građevinskih objekata</t>
  </si>
  <si>
    <t>7211 Stambeni objekti</t>
  </si>
  <si>
    <t>SVEUKUPNO PRIHODI</t>
  </si>
  <si>
    <t>31 Rashodi za zaposlene</t>
  </si>
  <si>
    <t>311 Plaće</t>
  </si>
  <si>
    <t>3111 Plaće za redovan rad</t>
  </si>
  <si>
    <t>312 Ostali rashodi za zaposlene</t>
  </si>
  <si>
    <t>3121 Ostali rashodi za zaposlene</t>
  </si>
  <si>
    <t>313 Doprinosi na plaće</t>
  </si>
  <si>
    <t>3132 Doprinos za zdravstveno osiguranje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</si>
  <si>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</si>
  <si>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</si>
  <si>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</si>
  <si>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</si>
  <si>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</si>
  <si>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</si>
  <si>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</si>
  <si>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</si>
  <si>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</si>
  <si>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</si>
  <si>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</si>
  <si>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</si>
  <si>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</si>
  <si>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</si>
  <si>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</si>
  <si>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</si>
  <si>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</si>
  <si>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3236 Zdravstvene i veterinarske usluge</t>
  </si>
  <si>
    <t>3238 Računalne usluge</t>
  </si>
  <si>
    <t>3239 Ostale usluge</t>
  </si>
  <si>
    <t>329 Ostali nespomenuti rashodi poslovanja</t>
  </si>
  <si>
    <t>3292 Premije osiguranja</t>
  </si>
  <si>
    <t>3293 Reprezentacija</t>
  </si>
  <si>
    <t>3294 Članarine</t>
  </si>
  <si>
    <t>3295 Pristojbe i naknade</t>
  </si>
  <si>
    <t>3299 Ostali nespomenuti rashodi poslovanja</t>
  </si>
  <si>
    <t>34 Financijski rashodi</t>
  </si>
  <si>
    <t>343 Ostali financijski rashodi</t>
  </si>
  <si>
    <t>3431 Bankarske usluge i usluge platnog prometa</t>
  </si>
  <si>
    <t>37 Naknade građanima i kućanstvima na temelju osiguranja i druge naknade</t>
  </si>
  <si>
    <t>372 Ostale naknade građanima i kućanstvima iz proračuna</t>
  </si>
  <si>
    <t>3722 Naknade građanima i kućanstvima u naravi</t>
  </si>
  <si>
    <t>38 Ostali rashodi</t>
  </si>
  <si>
    <t>381 Tekuće donacije</t>
  </si>
  <si>
    <t>3812 Tekuće donacije u naravi</t>
  </si>
  <si>
    <t>42 Rashodi za nabavu proizvedene dugotrajne imovine</t>
  </si>
  <si>
    <t>422 Postrojenja i oprema</t>
  </si>
  <si>
    <t>4221 Uredska oprema i namještaj</t>
  </si>
  <si>
    <t>SVEUKUPNO RASHODI</t>
  </si>
  <si>
    <t>Izvor: 25 Vlastiti prihodi proračunskih korisnika</t>
  </si>
  <si>
    <t>Izvor: 49 Pomoći iz državnog proračuna za plaće te ostale rashode za zaposlene</t>
  </si>
  <si>
    <t>Izvor: 55 Donacije i ostali namjenski prihodi proračunskih korisnika</t>
  </si>
  <si>
    <t>Izvor: 11 Opći prihodi i primici</t>
  </si>
  <si>
    <t>Izvor: 29 Višak / manjak prihoda proračunskih korisnika</t>
  </si>
  <si>
    <t>Izvor: 31 Potpore za decentralizirane izdatke</t>
  </si>
  <si>
    <t>Izvor: 42 Namjenske tekuće pomoći</t>
  </si>
  <si>
    <t>Izvor: 44 EU fondovi-pomoći</t>
  </si>
  <si>
    <t xml:space="preserve">OSTVARENJE/IZVRŠENJE 
2023. </t>
  </si>
  <si>
    <t>INDEKS</t>
  </si>
  <si>
    <t>INDEKS**</t>
  </si>
  <si>
    <t>6=5/2*100</t>
  </si>
  <si>
    <t>7=5/4*100</t>
  </si>
  <si>
    <t>IZVORNI PLAN ILI REBALANS 2024.</t>
  </si>
  <si>
    <t xml:space="preserve">OSTVARENJE/IZVRŠENJE 
2024. </t>
  </si>
  <si>
    <t>Funk. klas: 0 Javnost</t>
  </si>
  <si>
    <t>Funk. klas: 09 OBRAZOVANJE</t>
  </si>
  <si>
    <t>Funk. klas: 091 Predškolsko i osnovno obrazovanje</t>
  </si>
  <si>
    <t>11919 OŠ MARINA GETALDIĆA</t>
  </si>
  <si>
    <t xml:space="preserve">Razdjel: 008 </t>
  </si>
  <si>
    <t>UPRAVNI ODJEL ZA OBRAZOVANJE, ŠPORT, SOCIJALNU SKRB I CIVILNO DRUŠTVO</t>
  </si>
  <si>
    <t>Glava  00831</t>
  </si>
  <si>
    <t>Osnovno školstvo</t>
  </si>
  <si>
    <t>Proračunski korisnik 01</t>
  </si>
  <si>
    <t>RAČUN PRIHODA I RASHODA</t>
  </si>
  <si>
    <t>OSTVARENJE 2023.</t>
  </si>
  <si>
    <t>IZVORNI PLAN 2024.</t>
  </si>
  <si>
    <t xml:space="preserve">OSTVARENJE </t>
  </si>
  <si>
    <t>PRIHODI I RASHODI PREMA EKONOMSKOJ KLASIFIKACIJI</t>
  </si>
  <si>
    <t>IZVJEŠTAJ O PRIHODIMA I RASHODIMA PREMA IZVORIMA FINANCIRANJA</t>
  </si>
  <si>
    <t>Izvor 44 EU fondovi</t>
  </si>
  <si>
    <t>Izvor 42 namjenske pomoći</t>
  </si>
  <si>
    <t>IZVJEŠTAJ O PRIHODIMA I RASHODIMA PREMA FUNKCIJSKOJ KLASIFIKACIJI</t>
  </si>
  <si>
    <t>Ostvarenje preth. god. (1)</t>
  </si>
  <si>
    <t>Izvorni plan</t>
  </si>
  <si>
    <t>Ostvarenje (2.)</t>
  </si>
  <si>
    <t>SVEUKUPNO</t>
  </si>
  <si>
    <t>8054 DECENTRALIZIRANE FUNKCIJE- MINIMALNI FINANCIJSKI STANDARD</t>
  </si>
  <si>
    <t>A805401 MATERIJALNI I FINANCIJSKI RASHODI</t>
  </si>
  <si>
    <t>T805404 REDOVNA DJELATNOST OSNOVNOG OBRAZOVANJA</t>
  </si>
  <si>
    <t>8055 DECENTRALIZIRANE FUNKCIJE - IZNAD MINIMALNOG FINANCIJSKOG STANDARDA</t>
  </si>
  <si>
    <t>A805502 OSTALI PROJEKTI U OSNOVNOM ŠKOLSTVU</t>
  </si>
  <si>
    <t>A805506 PRODUŽENI BORAVAK</t>
  </si>
  <si>
    <t>A805523 STRUČNO RAZVOJNE SLUŽBE</t>
  </si>
  <si>
    <t>A805536 ASISTENT U NASTAVI</t>
  </si>
  <si>
    <t>A805539 NABAVA ŠKOLSKIH UDŽBENIKA</t>
  </si>
  <si>
    <t>A805540 SHEMA ŠKOLSKOG VOĆA</t>
  </si>
  <si>
    <t>A805543 PREHRANA ZA UČENIKE U OSNOVNIM ŠKOLAMA</t>
  </si>
  <si>
    <t>8056 KAPITALNO ULAGANJE U ŠKOLSTVO - MINIMALNI FINANCIJSKI STANDARD</t>
  </si>
  <si>
    <t>K805602 ŠKOLSKA OPREMA</t>
  </si>
  <si>
    <t>Plan 2024.</t>
  </si>
  <si>
    <t>Ind. (6.) (4./2.)</t>
  </si>
  <si>
    <t>IZVJEŠTAJ O IZVRŠENJU FINANCIJSKOG PLANA OSNOVNE ŠKOLE MARINA GETALDIĆA ZA PRVO POLUGODIŠTE 2025.</t>
  </si>
  <si>
    <t>6631 Tekuće donacije</t>
  </si>
  <si>
    <t>3113 Plaće za prekovremeni rad</t>
  </si>
  <si>
    <t>3114 Plaće za posebne uvjete rada</t>
  </si>
  <si>
    <t>38 Rashodi za donacije, kazne, naknade šteta i kapitalne pomoći</t>
  </si>
  <si>
    <t>OSTVARENJE 2024.</t>
  </si>
  <si>
    <t>IZVORNI PLAN 2025.</t>
  </si>
  <si>
    <t xml:space="preserve">. OPĆI DIO KONSOLIDIRANOG PRORAČUNA za razdoblje od 01.01.2025. do 30.06.2025. </t>
  </si>
  <si>
    <t>67 Prihodi od nadležnog proračuna  i od HZZO-a</t>
  </si>
  <si>
    <t>671 Prihodi iz nadležnog proračuna za fin.red. djelatnosti pro.kor.</t>
  </si>
  <si>
    <t>6711 Prihodi iz nadležnog proračuna za financiranje rashoda poslovanja</t>
  </si>
  <si>
    <t>6712Prihodi iz nadležnog proračuna za financiranje rashoda za nabavu nefinancijske imovine</t>
  </si>
  <si>
    <t>IZVORNI PLAN ILI REBALANS 2025.</t>
  </si>
  <si>
    <t xml:space="preserve">OSTVARENJE/IZVRŠENJE 
2025. </t>
  </si>
  <si>
    <t>Izvor: 99 Višak/manjak prihoda proračunskih korisnika</t>
  </si>
  <si>
    <t>Ostvarenje (3.)</t>
  </si>
  <si>
    <t>Godišnji plan (1.)</t>
  </si>
  <si>
    <t>Ind. (3.) (2./1.)</t>
  </si>
  <si>
    <t>1019056 GRAD DUBROVNIK</t>
  </si>
  <si>
    <t>Razdjel: 8 UPRAVNI ODJEL ZA OBRAZOVANJE, ŠPORT, SOCIJALNU SKRB I CIVILNO DRUŠTVO</t>
  </si>
  <si>
    <t>Glava: 8-31 OSNOVNO ŠKOLSTVO</t>
  </si>
  <si>
    <t>18054001 MATERIJALNI I FINANCIJSKI RASHODI</t>
  </si>
  <si>
    <t>18054004 REDOVNA DJELATNOST OSNOVNOG OBRAZOVANJA</t>
  </si>
  <si>
    <t>18055002 OSTALI PROJEKTI U OSNOVNOM ŠKOLSTVU</t>
  </si>
  <si>
    <t>18055006 PRODUŽENI BORAVAK</t>
  </si>
  <si>
    <t>18055021 TEKUĆE I INVESTICIJSKO ODRŽAVANJE IZNAD MINIMALNOG STANDARDA</t>
  </si>
  <si>
    <t>18055023 STRUČNO RAZVOJNE SLUŽBE</t>
  </si>
  <si>
    <t>18055036 ASISTENT U NASTAVI</t>
  </si>
  <si>
    <t>18055039 NABAVA ŠKOLSKIH UDŽBENIKA</t>
  </si>
  <si>
    <t>18055040 SHEMA ŠKOLSKOG VOĆA</t>
  </si>
  <si>
    <t>18055043 PREHRANA ZA UČENIKE U OSNOVNIM ŠKOLAMA</t>
  </si>
  <si>
    <t>18056002 ŠKOLSKA OPREMA</t>
  </si>
  <si>
    <t>SVEUKUPNO RASHODI I IZDACI</t>
  </si>
  <si>
    <t>Razdjel: 008 UPRAVNI ODJEL ZA OBRAZOVANJE, ŠPORT, SOCIJALNU SKRB I CIVILNO DRUŠTVO</t>
  </si>
  <si>
    <t>Glava: 00831 OSNOVNO ŠKOLSTVO</t>
  </si>
  <si>
    <t>Izvor: 41 Potpore za decentralizirane izdatke</t>
  </si>
  <si>
    <t>Izvor: 59 Pomoći iz državnog proračuna za plaće te ostale rashode za zaposlene</t>
  </si>
  <si>
    <t>Izvor: 35 Vlastiti prihodi proračunskih korisnika</t>
  </si>
  <si>
    <t>Izvor: 65 Donacije i ostali namjenski prihodi proračunskih korisnika</t>
  </si>
  <si>
    <t>A805521 TEKUĆE I INVESTICIJSKO ODRŽAVANJE IZNAD MINIMALNOG STANDARDA</t>
  </si>
  <si>
    <t>Izvor: 54 EU fondovi-pomoći</t>
  </si>
  <si>
    <t>Izvor: 52 Namjenske tekuće pomoći</t>
  </si>
  <si>
    <t xml:space="preserve">POSEBNI DIO IZVJEŠTAJA O IZVRŠENJU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</si>
</sst>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n_-;\-* #,##0.00\ _k_n_-;_-* &quot;-&quot;??\ _k_n_-;_-@_-"/>
  </numFmts>
  <fonts count="4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1"/>
      <name val="Calibri"/>
      <family val="2"/>
      <scheme val="minor"/>
    </font>
    <font>
      <b/>
      <i/>
      <sz val="12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rgb="FF000000"/>
      <name val="Microsoft Sans Serif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sz val="10"/>
      <color rgb="FFFFFFFF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8" fillId="0" borderId="0"/>
    <xf numFmtId="43" fontId="1" fillId="0" borderId="0" applyFont="0" applyFill="0" applyBorder="0" applyAlignment="0" applyProtection="0"/>
    <xf numFmtId="0" fontId="14" fillId="0" borderId="0"/>
  </cellStyleXfs>
  <cellXfs count="18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4" fontId="5" fillId="2" borderId="3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0" fontId="0" fillId="0" borderId="0" xfId="0"/>
    <xf numFmtId="0" fontId="0" fillId="0" borderId="0" xfId="0"/>
    <xf numFmtId="0" fontId="10" fillId="4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0" fillId="0" borderId="0" xfId="0"/>
    <xf numFmtId="0" fontId="5" fillId="2" borderId="3" xfId="0" applyFont="1" applyFill="1" applyBorder="1" applyAlignment="1">
      <alignment vertical="center" wrapText="1"/>
    </xf>
    <xf numFmtId="4" fontId="5" fillId="2" borderId="3" xfId="0" applyNumberFormat="1" applyFont="1" applyFill="1" applyBorder="1" applyAlignment="1">
      <alignment horizontal="right" vertical="center" wrapText="1"/>
    </xf>
    <xf numFmtId="10" fontId="5" fillId="2" borderId="3" xfId="1" applyNumberFormat="1" applyFont="1" applyFill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0" fontId="0" fillId="0" borderId="0" xfId="0"/>
    <xf numFmtId="0" fontId="0" fillId="0" borderId="3" xfId="0" applyFont="1" applyBorder="1"/>
    <xf numFmtId="0" fontId="3" fillId="2" borderId="3" xfId="0" applyFont="1" applyFill="1" applyBorder="1" applyAlignment="1">
      <alignment vertical="center"/>
    </xf>
    <xf numFmtId="0" fontId="22" fillId="6" borderId="3" xfId="0" applyFont="1" applyFill="1" applyBorder="1" applyAlignment="1">
      <alignment vertical="center" wrapText="1"/>
    </xf>
    <xf numFmtId="4" fontId="27" fillId="2" borderId="3" xfId="0" applyNumberFormat="1" applyFont="1" applyFill="1" applyBorder="1" applyAlignment="1">
      <alignment horizontal="right" vertical="center" wrapText="1"/>
    </xf>
    <xf numFmtId="0" fontId="29" fillId="0" borderId="3" xfId="0" applyFont="1" applyBorder="1"/>
    <xf numFmtId="4" fontId="0" fillId="0" borderId="0" xfId="0" applyNumberFormat="1"/>
    <xf numFmtId="0" fontId="27" fillId="2" borderId="10" xfId="0" applyFont="1" applyFill="1" applyBorder="1" applyAlignment="1">
      <alignment horizontal="right" vertical="center" wrapText="1"/>
    </xf>
    <xf numFmtId="4" fontId="23" fillId="2" borderId="3" xfId="0" applyNumberFormat="1" applyFont="1" applyFill="1" applyBorder="1" applyAlignment="1">
      <alignment horizontal="right" vertical="center" wrapText="1"/>
    </xf>
    <xf numFmtId="0" fontId="23" fillId="2" borderId="3" xfId="0" applyFont="1" applyFill="1" applyBorder="1" applyAlignment="1">
      <alignment horizontal="right" vertical="center" wrapText="1"/>
    </xf>
    <xf numFmtId="0" fontId="24" fillId="2" borderId="3" xfId="0" applyFont="1" applyFill="1" applyBorder="1" applyAlignment="1">
      <alignment horizontal="right" vertical="center" wrapText="1"/>
    </xf>
    <xf numFmtId="4" fontId="24" fillId="2" borderId="3" xfId="0" applyNumberFormat="1" applyFont="1" applyFill="1" applyBorder="1" applyAlignment="1">
      <alignment horizontal="right" vertical="center" wrapText="1"/>
    </xf>
    <xf numFmtId="4" fontId="25" fillId="2" borderId="3" xfId="0" applyNumberFormat="1" applyFont="1" applyFill="1" applyBorder="1" applyAlignment="1">
      <alignment horizontal="right" vertical="center" wrapText="1"/>
    </xf>
    <xf numFmtId="0" fontId="25" fillId="2" borderId="3" xfId="0" applyFont="1" applyFill="1" applyBorder="1" applyAlignment="1">
      <alignment horizontal="right" vertical="center" wrapText="1"/>
    </xf>
    <xf numFmtId="4" fontId="29" fillId="0" borderId="3" xfId="0" applyNumberFormat="1" applyFont="1" applyBorder="1"/>
    <xf numFmtId="4" fontId="28" fillId="6" borderId="3" xfId="0" applyNumberFormat="1" applyFont="1" applyFill="1" applyBorder="1" applyAlignment="1">
      <alignment horizontal="right" vertical="center" wrapText="1"/>
    </xf>
    <xf numFmtId="0" fontId="28" fillId="6" borderId="3" xfId="0" applyFont="1" applyFill="1" applyBorder="1" applyAlignment="1">
      <alignment horizontal="right" vertical="center" wrapText="1"/>
    </xf>
    <xf numFmtId="4" fontId="23" fillId="7" borderId="3" xfId="0" applyNumberFormat="1" applyFont="1" applyFill="1" applyBorder="1" applyAlignment="1">
      <alignment horizontal="right" vertical="center" wrapText="1"/>
    </xf>
    <xf numFmtId="0" fontId="23" fillId="7" borderId="3" xfId="0" applyFont="1" applyFill="1" applyBorder="1" applyAlignment="1">
      <alignment horizontal="right" vertical="center" wrapText="1"/>
    </xf>
    <xf numFmtId="10" fontId="23" fillId="2" borderId="3" xfId="1" applyNumberFormat="1" applyFont="1" applyFill="1" applyBorder="1" applyAlignment="1">
      <alignment horizontal="right" vertical="center" wrapText="1"/>
    </xf>
    <xf numFmtId="10" fontId="23" fillId="7" borderId="3" xfId="1" applyNumberFormat="1" applyFont="1" applyFill="1" applyBorder="1" applyAlignment="1">
      <alignment horizontal="right" vertical="center" wrapText="1"/>
    </xf>
    <xf numFmtId="4" fontId="30" fillId="2" borderId="3" xfId="0" applyNumberFormat="1" applyFont="1" applyFill="1" applyBorder="1" applyAlignment="1">
      <alignment horizontal="right" vertical="center" wrapText="1"/>
    </xf>
    <xf numFmtId="0" fontId="30" fillId="2" borderId="3" xfId="0" applyFont="1" applyFill="1" applyBorder="1" applyAlignment="1">
      <alignment horizontal="right" vertical="center" wrapText="1"/>
    </xf>
    <xf numFmtId="10" fontId="30" fillId="2" borderId="3" xfId="1" applyNumberFormat="1" applyFont="1" applyFill="1" applyBorder="1" applyAlignment="1">
      <alignment horizontal="right" vertical="center" wrapText="1"/>
    </xf>
    <xf numFmtId="10" fontId="31" fillId="2" borderId="3" xfId="1" applyNumberFormat="1" applyFont="1" applyFill="1" applyBorder="1" applyAlignment="1">
      <alignment horizontal="right" vertical="center" wrapText="1"/>
    </xf>
    <xf numFmtId="4" fontId="31" fillId="2" borderId="3" xfId="0" applyNumberFormat="1" applyFont="1" applyFill="1" applyBorder="1" applyAlignment="1">
      <alignment horizontal="right" vertical="center" wrapText="1"/>
    </xf>
    <xf numFmtId="0" fontId="31" fillId="2" borderId="3" xfId="0" applyFont="1" applyFill="1" applyBorder="1" applyAlignment="1">
      <alignment horizontal="right" vertical="center" wrapText="1"/>
    </xf>
    <xf numFmtId="9" fontId="31" fillId="2" borderId="3" xfId="1" applyFont="1" applyFill="1" applyBorder="1" applyAlignment="1">
      <alignment horizontal="right" vertical="center" wrapText="1"/>
    </xf>
    <xf numFmtId="4" fontId="32" fillId="6" borderId="3" xfId="0" applyNumberFormat="1" applyFont="1" applyFill="1" applyBorder="1" applyAlignment="1">
      <alignment horizontal="right" vertical="center" wrapText="1"/>
    </xf>
    <xf numFmtId="0" fontId="32" fillId="6" borderId="3" xfId="0" applyFont="1" applyFill="1" applyBorder="1" applyAlignment="1">
      <alignment horizontal="right" vertical="center" wrapText="1"/>
    </xf>
    <xf numFmtId="10" fontId="32" fillId="6" borderId="3" xfId="1" applyNumberFormat="1" applyFont="1" applyFill="1" applyBorder="1" applyAlignment="1">
      <alignment horizontal="right" vertical="center" wrapText="1"/>
    </xf>
    <xf numFmtId="0" fontId="28" fillId="6" borderId="3" xfId="0" applyFont="1" applyFill="1" applyBorder="1" applyAlignment="1">
      <alignment vertical="center" wrapText="1"/>
    </xf>
    <xf numFmtId="0" fontId="28" fillId="7" borderId="3" xfId="0" applyFont="1" applyFill="1" applyBorder="1" applyAlignment="1">
      <alignment vertical="center" wrapText="1"/>
    </xf>
    <xf numFmtId="4" fontId="28" fillId="7" borderId="3" xfId="0" applyNumberFormat="1" applyFont="1" applyFill="1" applyBorder="1" applyAlignment="1">
      <alignment horizontal="right" vertical="center" wrapText="1"/>
    </xf>
    <xf numFmtId="0" fontId="28" fillId="7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3" fillId="0" borderId="0" xfId="0" applyFont="1" applyAlignment="1">
      <alignment horizontal="left"/>
    </xf>
    <xf numFmtId="0" fontId="33" fillId="0" borderId="3" xfId="0" applyFont="1" applyBorder="1" applyAlignment="1">
      <alignment horizontal="left"/>
    </xf>
    <xf numFmtId="4" fontId="34" fillId="2" borderId="3" xfId="0" applyNumberFormat="1" applyFont="1" applyFill="1" applyBorder="1" applyAlignment="1">
      <alignment vertical="center" wrapText="1"/>
    </xf>
    <xf numFmtId="10" fontId="34" fillId="2" borderId="3" xfId="1" applyNumberFormat="1" applyFont="1" applyFill="1" applyBorder="1" applyAlignment="1">
      <alignment vertical="center" wrapText="1"/>
    </xf>
    <xf numFmtId="0" fontId="35" fillId="0" borderId="0" xfId="0" applyFont="1"/>
    <xf numFmtId="0" fontId="21" fillId="0" borderId="0" xfId="0" applyFont="1" applyAlignment="1"/>
    <xf numFmtId="10" fontId="6" fillId="2" borderId="3" xfId="1" applyNumberFormat="1" applyFont="1" applyFill="1" applyBorder="1" applyAlignment="1">
      <alignment horizontal="right" vertical="center" wrapText="1"/>
    </xf>
    <xf numFmtId="0" fontId="18" fillId="3" borderId="3" xfId="4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4" fontId="6" fillId="8" borderId="3" xfId="0" applyNumberFormat="1" applyFont="1" applyFill="1" applyBorder="1" applyAlignment="1">
      <alignment horizontal="right" vertical="center" wrapText="1"/>
    </xf>
    <xf numFmtId="0" fontId="7" fillId="8" borderId="3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16" fillId="3" borderId="0" xfId="0" applyFont="1" applyFill="1" applyAlignment="1"/>
    <xf numFmtId="0" fontId="16" fillId="3" borderId="0" xfId="0" applyFont="1" applyFill="1"/>
    <xf numFmtId="0" fontId="36" fillId="3" borderId="3" xfId="0" applyFont="1" applyFill="1" applyBorder="1" applyAlignment="1">
      <alignment vertical="center"/>
    </xf>
    <xf numFmtId="0" fontId="36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center" wrapText="1"/>
    </xf>
    <xf numFmtId="4" fontId="16" fillId="3" borderId="3" xfId="0" applyNumberFormat="1" applyFont="1" applyFill="1" applyBorder="1" applyAlignment="1">
      <alignment horizontal="right" vertical="center" wrapText="1"/>
    </xf>
    <xf numFmtId="0" fontId="16" fillId="3" borderId="3" xfId="0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vertical="center" wrapText="1"/>
    </xf>
    <xf numFmtId="0" fontId="38" fillId="3" borderId="3" xfId="0" applyFont="1" applyFill="1" applyBorder="1" applyAlignment="1">
      <alignment vertical="center" wrapText="1"/>
    </xf>
    <xf numFmtId="4" fontId="38" fillId="3" borderId="3" xfId="0" applyNumberFormat="1" applyFont="1" applyFill="1" applyBorder="1" applyAlignment="1">
      <alignment horizontal="right" vertical="center" wrapText="1"/>
    </xf>
    <xf numFmtId="0" fontId="37" fillId="5" borderId="3" xfId="0" applyFont="1" applyFill="1" applyBorder="1" applyAlignment="1">
      <alignment vertical="center" wrapText="1"/>
    </xf>
    <xf numFmtId="4" fontId="37" fillId="5" borderId="3" xfId="0" applyNumberFormat="1" applyFont="1" applyFill="1" applyBorder="1" applyAlignment="1">
      <alignment horizontal="right" vertical="center" wrapText="1"/>
    </xf>
    <xf numFmtId="0" fontId="17" fillId="9" borderId="3" xfId="0" applyFont="1" applyFill="1" applyBorder="1" applyAlignment="1">
      <alignment vertical="center" wrapText="1"/>
    </xf>
    <xf numFmtId="4" fontId="17" fillId="9" borderId="3" xfId="0" applyNumberFormat="1" applyFont="1" applyFill="1" applyBorder="1" applyAlignment="1">
      <alignment horizontal="right" vertical="center" wrapText="1"/>
    </xf>
    <xf numFmtId="0" fontId="17" fillId="10" borderId="3" xfId="0" applyFont="1" applyFill="1" applyBorder="1" applyAlignment="1">
      <alignment vertical="center" wrapText="1"/>
    </xf>
    <xf numFmtId="4" fontId="17" fillId="10" borderId="3" xfId="0" applyNumberFormat="1" applyFont="1" applyFill="1" applyBorder="1" applyAlignment="1">
      <alignment horizontal="right" vertical="center" wrapText="1"/>
    </xf>
    <xf numFmtId="0" fontId="37" fillId="10" borderId="3" xfId="0" applyFont="1" applyFill="1" applyBorder="1" applyAlignment="1">
      <alignment vertical="center" wrapText="1"/>
    </xf>
    <xf numFmtId="4" fontId="37" fillId="10" borderId="3" xfId="0" applyNumberFormat="1" applyFont="1" applyFill="1" applyBorder="1" applyAlignment="1">
      <alignment horizontal="right" vertical="center" wrapText="1"/>
    </xf>
    <xf numFmtId="0" fontId="37" fillId="3" borderId="3" xfId="0" applyFont="1" applyFill="1" applyBorder="1" applyAlignment="1">
      <alignment vertical="center" wrapText="1"/>
    </xf>
    <xf numFmtId="0" fontId="17" fillId="5" borderId="3" xfId="0" applyFont="1" applyFill="1" applyBorder="1" applyAlignment="1">
      <alignment vertical="center" wrapText="1"/>
    </xf>
    <xf numFmtId="4" fontId="17" fillId="5" borderId="3" xfId="0" applyNumberFormat="1" applyFont="1" applyFill="1" applyBorder="1" applyAlignment="1">
      <alignment horizontal="right" vertical="center" wrapText="1"/>
    </xf>
    <xf numFmtId="0" fontId="17" fillId="5" borderId="3" xfId="0" applyFont="1" applyFill="1" applyBorder="1" applyAlignment="1">
      <alignment horizontal="right" vertical="center" wrapText="1"/>
    </xf>
    <xf numFmtId="10" fontId="11" fillId="3" borderId="3" xfId="1" applyNumberFormat="1" applyFont="1" applyFill="1" applyBorder="1" applyAlignment="1">
      <alignment horizontal="right" vertical="center" wrapText="1"/>
    </xf>
    <xf numFmtId="10" fontId="38" fillId="3" borderId="3" xfId="1" applyNumberFormat="1" applyFont="1" applyFill="1" applyBorder="1" applyAlignment="1">
      <alignment horizontal="right" vertical="center" wrapText="1"/>
    </xf>
    <xf numFmtId="10" fontId="11" fillId="5" borderId="3" xfId="1" applyNumberFormat="1" applyFont="1" applyFill="1" applyBorder="1" applyAlignment="1">
      <alignment horizontal="right" vertical="center" wrapText="1"/>
    </xf>
    <xf numFmtId="10" fontId="11" fillId="10" borderId="3" xfId="1" applyNumberFormat="1" applyFont="1" applyFill="1" applyBorder="1" applyAlignment="1">
      <alignment horizontal="right" vertical="center" wrapText="1"/>
    </xf>
    <xf numFmtId="10" fontId="12" fillId="9" borderId="3" xfId="1" applyNumberFormat="1" applyFont="1" applyFill="1" applyBorder="1" applyAlignment="1">
      <alignment horizontal="right" vertical="center" wrapText="1"/>
    </xf>
    <xf numFmtId="10" fontId="12" fillId="10" borderId="3" xfId="1" applyNumberFormat="1" applyFont="1" applyFill="1" applyBorder="1" applyAlignment="1">
      <alignment horizontal="right" vertical="center" wrapText="1"/>
    </xf>
    <xf numFmtId="10" fontId="12" fillId="5" borderId="3" xfId="1" applyNumberFormat="1" applyFont="1" applyFill="1" applyBorder="1" applyAlignment="1">
      <alignment horizontal="right" vertical="center" wrapText="1"/>
    </xf>
    <xf numFmtId="0" fontId="27" fillId="2" borderId="3" xfId="0" applyFont="1" applyFill="1" applyBorder="1" applyAlignment="1">
      <alignment vertical="center" wrapText="1"/>
    </xf>
    <xf numFmtId="0" fontId="26" fillId="6" borderId="3" xfId="0" applyFont="1" applyFill="1" applyBorder="1" applyAlignment="1">
      <alignment vertical="center" wrapText="1"/>
    </xf>
    <xf numFmtId="0" fontId="26" fillId="2" borderId="3" xfId="0" applyFont="1" applyFill="1" applyBorder="1" applyAlignment="1">
      <alignment vertical="center" wrapText="1"/>
    </xf>
    <xf numFmtId="0" fontId="26" fillId="7" borderId="3" xfId="0" applyFont="1" applyFill="1" applyBorder="1" applyAlignment="1">
      <alignment vertical="center" wrapText="1"/>
    </xf>
    <xf numFmtId="0" fontId="34" fillId="0" borderId="3" xfId="0" applyFont="1" applyBorder="1"/>
    <xf numFmtId="0" fontId="17" fillId="11" borderId="3" xfId="0" applyFont="1" applyFill="1" applyBorder="1" applyAlignment="1">
      <alignment horizontal="left" vertical="center" wrapText="1"/>
    </xf>
    <xf numFmtId="4" fontId="17" fillId="11" borderId="3" xfId="0" applyNumberFormat="1" applyFont="1" applyFill="1" applyBorder="1" applyAlignment="1">
      <alignment horizontal="right" vertical="center" wrapText="1"/>
    </xf>
    <xf numFmtId="0" fontId="17" fillId="11" borderId="3" xfId="0" applyFont="1" applyFill="1" applyBorder="1" applyAlignment="1">
      <alignment horizontal="right" vertical="center" wrapText="1"/>
    </xf>
    <xf numFmtId="0" fontId="37" fillId="11" borderId="3" xfId="0" applyFont="1" applyFill="1" applyBorder="1" applyAlignment="1">
      <alignment horizontal="left" vertical="center" wrapText="1"/>
    </xf>
    <xf numFmtId="4" fontId="37" fillId="11" borderId="3" xfId="0" applyNumberFormat="1" applyFont="1" applyFill="1" applyBorder="1" applyAlignment="1">
      <alignment horizontal="right" vertical="center" wrapText="1"/>
    </xf>
    <xf numFmtId="0" fontId="37" fillId="11" borderId="3" xfId="0" applyFont="1" applyFill="1" applyBorder="1" applyAlignment="1">
      <alignment horizontal="right" vertical="center" wrapText="1"/>
    </xf>
    <xf numFmtId="4" fontId="22" fillId="6" borderId="3" xfId="0" applyNumberFormat="1" applyFont="1" applyFill="1" applyBorder="1" applyAlignment="1">
      <alignment vertical="center" wrapText="1"/>
    </xf>
    <xf numFmtId="0" fontId="22" fillId="6" borderId="3" xfId="0" applyFont="1" applyFill="1" applyBorder="1" applyAlignment="1">
      <alignment vertical="center"/>
    </xf>
    <xf numFmtId="0" fontId="27" fillId="11" borderId="3" xfId="0" applyFont="1" applyFill="1" applyBorder="1" applyAlignment="1">
      <alignment vertical="center" wrapText="1"/>
    </xf>
    <xf numFmtId="4" fontId="24" fillId="11" borderId="3" xfId="0" applyNumberFormat="1" applyFont="1" applyFill="1" applyBorder="1" applyAlignment="1">
      <alignment horizontal="right" vertical="center" wrapText="1"/>
    </xf>
    <xf numFmtId="0" fontId="24" fillId="11" borderId="3" xfId="0" applyFont="1" applyFill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6" fillId="2" borderId="2" xfId="0" applyNumberFormat="1" applyFont="1" applyFill="1" applyBorder="1" applyAlignment="1">
      <alignment horizontal="right" vertical="center" wrapText="1"/>
    </xf>
    <xf numFmtId="4" fontId="5" fillId="0" borderId="0" xfId="0" applyNumberFormat="1" applyFont="1"/>
    <xf numFmtId="0" fontId="0" fillId="0" borderId="3" xfId="0" applyBorder="1"/>
    <xf numFmtId="0" fontId="5" fillId="2" borderId="3" xfId="0" applyFont="1" applyFill="1" applyBorder="1" applyAlignment="1">
      <alignment horizontal="left" vertical="center" wrapText="1" indent="1"/>
    </xf>
    <xf numFmtId="0" fontId="5" fillId="12" borderId="3" xfId="0" applyFont="1" applyFill="1" applyBorder="1" applyAlignment="1">
      <alignment vertical="center" wrapText="1"/>
    </xf>
    <xf numFmtId="4" fontId="5" fillId="12" borderId="3" xfId="0" applyNumberFormat="1" applyFont="1" applyFill="1" applyBorder="1" applyAlignment="1">
      <alignment horizontal="right" vertical="center" wrapText="1"/>
    </xf>
    <xf numFmtId="0" fontId="5" fillId="12" borderId="3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4" fontId="7" fillId="3" borderId="3" xfId="0" applyNumberFormat="1" applyFont="1" applyFill="1" applyBorder="1" applyAlignment="1">
      <alignment horizontal="center" vertical="center" wrapText="1"/>
    </xf>
    <xf numFmtId="10" fontId="5" fillId="12" borderId="3" xfId="1" applyNumberFormat="1" applyFont="1" applyFill="1" applyBorder="1" applyAlignment="1">
      <alignment horizontal="right" vertical="center" wrapText="1"/>
    </xf>
    <xf numFmtId="0" fontId="40" fillId="4" borderId="3" xfId="0" applyFont="1" applyFill="1" applyBorder="1" applyAlignment="1">
      <alignment horizontal="left" vertical="center" wrapText="1"/>
    </xf>
    <xf numFmtId="4" fontId="33" fillId="2" borderId="3" xfId="0" applyNumberFormat="1" applyFont="1" applyFill="1" applyBorder="1" applyAlignment="1">
      <alignment horizontal="left" vertical="center" wrapText="1"/>
    </xf>
    <xf numFmtId="10" fontId="33" fillId="2" borderId="3" xfId="1" applyNumberFormat="1" applyFont="1" applyFill="1" applyBorder="1" applyAlignment="1">
      <alignment horizontal="left" vertical="center" wrapText="1"/>
    </xf>
    <xf numFmtId="4" fontId="41" fillId="2" borderId="3" xfId="0" applyNumberFormat="1" applyFont="1" applyFill="1" applyBorder="1" applyAlignment="1">
      <alignment horizontal="left" vertical="center" wrapText="1"/>
    </xf>
    <xf numFmtId="0" fontId="42" fillId="0" borderId="3" xfId="0" applyFont="1" applyBorder="1" applyAlignment="1">
      <alignment horizontal="left"/>
    </xf>
    <xf numFmtId="0" fontId="32" fillId="2" borderId="3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left"/>
    </xf>
    <xf numFmtId="0" fontId="6" fillId="2" borderId="3" xfId="0" applyFont="1" applyFill="1" applyBorder="1" applyAlignment="1">
      <alignment horizontal="left" vertical="center" wrapText="1"/>
    </xf>
    <xf numFmtId="0" fontId="6" fillId="12" borderId="3" xfId="0" applyFont="1" applyFill="1" applyBorder="1" applyAlignment="1">
      <alignment horizontal="left" vertical="center" wrapText="1"/>
    </xf>
    <xf numFmtId="0" fontId="32" fillId="13" borderId="3" xfId="0" applyFont="1" applyFill="1" applyBorder="1" applyAlignment="1">
      <alignment horizontal="left" vertical="center" wrapText="1"/>
    </xf>
    <xf numFmtId="4" fontId="42" fillId="13" borderId="3" xfId="0" applyNumberFormat="1" applyFont="1" applyFill="1" applyBorder="1" applyAlignment="1">
      <alignment horizontal="left"/>
    </xf>
    <xf numFmtId="10" fontId="42" fillId="13" borderId="3" xfId="1" applyNumberFormat="1" applyFont="1" applyFill="1" applyBorder="1" applyAlignment="1">
      <alignment horizontal="left" vertical="center" wrapText="1"/>
    </xf>
    <xf numFmtId="10" fontId="42" fillId="13" borderId="3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4" fontId="44" fillId="2" borderId="3" xfId="0" applyNumberFormat="1" applyFont="1" applyFill="1" applyBorder="1" applyAlignment="1">
      <alignment horizontal="right" vertical="center" wrapText="1"/>
    </xf>
    <xf numFmtId="0" fontId="44" fillId="2" borderId="3" xfId="0" applyFont="1" applyFill="1" applyBorder="1" applyAlignment="1">
      <alignment horizontal="right" vertical="center" wrapText="1"/>
    </xf>
    <xf numFmtId="4" fontId="17" fillId="3" borderId="3" xfId="0" applyNumberFormat="1" applyFont="1" applyFill="1" applyBorder="1" applyAlignment="1">
      <alignment horizontal="right" vertical="center" wrapText="1"/>
    </xf>
    <xf numFmtId="0" fontId="17" fillId="3" borderId="3" xfId="0" applyFont="1" applyFill="1" applyBorder="1" applyAlignment="1">
      <alignment horizontal="right" vertical="center" wrapText="1"/>
    </xf>
    <xf numFmtId="0" fontId="0" fillId="0" borderId="3" xfId="0" applyBorder="1" applyAlignment="1"/>
    <xf numFmtId="0" fontId="44" fillId="2" borderId="3" xfId="0" applyFont="1" applyFill="1" applyBorder="1" applyAlignment="1">
      <alignment vertical="center" wrapText="1"/>
    </xf>
    <xf numFmtId="0" fontId="6" fillId="14" borderId="3" xfId="0" applyFont="1" applyFill="1" applyBorder="1" applyAlignment="1">
      <alignment vertical="center" wrapText="1"/>
    </xf>
    <xf numFmtId="0" fontId="9" fillId="3" borderId="0" xfId="0" applyFont="1" applyFill="1" applyAlignment="1">
      <alignment horizontal="left" vertical="center" wrapText="1"/>
    </xf>
    <xf numFmtId="0" fontId="19" fillId="5" borderId="0" xfId="0" applyNumberFormat="1" applyFont="1" applyFill="1" applyBorder="1" applyAlignment="1" applyProtection="1">
      <alignment horizontal="left" vertical="center" wrapText="1"/>
    </xf>
    <xf numFmtId="0" fontId="39" fillId="0" borderId="7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8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43" fillId="13" borderId="4" xfId="0" applyFont="1" applyFill="1" applyBorder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8" fillId="3" borderId="3" xfId="4" applyFont="1" applyFill="1" applyBorder="1" applyAlignment="1">
      <alignment horizontal="center" vertical="center" wrapText="1"/>
    </xf>
    <xf numFmtId="0" fontId="15" fillId="3" borderId="7" xfId="4" applyFont="1" applyFill="1" applyBorder="1" applyAlignment="1">
      <alignment horizontal="center" vertical="center" wrapText="1"/>
    </xf>
    <xf numFmtId="0" fontId="15" fillId="3" borderId="8" xfId="4" applyFont="1" applyFill="1" applyBorder="1" applyAlignment="1">
      <alignment horizontal="center" vertical="center" wrapText="1"/>
    </xf>
    <xf numFmtId="0" fontId="15" fillId="3" borderId="9" xfId="4" applyFont="1" applyFill="1" applyBorder="1" applyAlignment="1">
      <alignment horizontal="center" vertical="center" wrapText="1"/>
    </xf>
    <xf numFmtId="0" fontId="45" fillId="15" borderId="3" xfId="0" applyFont="1" applyFill="1" applyBorder="1" applyAlignment="1">
      <alignment vertical="center" wrapText="1"/>
    </xf>
    <xf numFmtId="4" fontId="45" fillId="15" borderId="3" xfId="0" applyNumberFormat="1" applyFont="1" applyFill="1" applyBorder="1" applyAlignment="1">
      <alignment horizontal="right" vertical="center" wrapText="1"/>
    </xf>
    <xf numFmtId="0" fontId="45" fillId="15" borderId="3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 wrapText="1" indent="3"/>
    </xf>
    <xf numFmtId="0" fontId="44" fillId="2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4"/>
    </xf>
    <xf numFmtId="0" fontId="5" fillId="2" borderId="3" xfId="0" applyFont="1" applyFill="1" applyBorder="1" applyAlignment="1">
      <alignment horizontal="left" vertical="center" wrapText="1" indent="5"/>
    </xf>
    <xf numFmtId="0" fontId="44" fillId="2" borderId="3" xfId="0" applyFont="1" applyFill="1" applyBorder="1" applyAlignment="1">
      <alignment horizontal="left" vertical="center" wrapText="1" indent="2"/>
    </xf>
    <xf numFmtId="0" fontId="6" fillId="16" borderId="3" xfId="0" applyFont="1" applyFill="1" applyBorder="1" applyAlignment="1">
      <alignment vertical="center" wrapText="1"/>
    </xf>
    <xf numFmtId="0" fontId="46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6" fillId="0" borderId="14" xfId="0" applyFont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46" fillId="0" borderId="4" xfId="0" applyFont="1" applyBorder="1" applyAlignment="1">
      <alignment horizontal="center"/>
    </xf>
    <xf numFmtId="0" fontId="46" fillId="0" borderId="6" xfId="0" applyFont="1" applyBorder="1" applyAlignment="1">
      <alignment horizontal="center"/>
    </xf>
  </cellXfs>
  <cellStyles count="5">
    <cellStyle name="Comma 2" xfId="3" xr:uid="{C246667A-94EE-485C-88ED-5E1F8FBF5BBA}"/>
    <cellStyle name="Normalno" xfId="0" builtinId="0"/>
    <cellStyle name="Normalno 2" xfId="4" xr:uid="{714D8889-A723-4DC4-93B2-5AD3B9878D9A}"/>
    <cellStyle name="Obično_List4" xfId="2" xr:uid="{FB7EAE74-E88C-4C52-A006-D3EB1DC3F6E6}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355EE-E28B-4C23-A2B7-006EB4BDF66D}">
  <dimension ref="B1:M24"/>
  <sheetViews>
    <sheetView workbookViewId="0">
      <selection activeCell="L18" sqref="L18"/>
    </sheetView>
  </sheetViews>
  <sheetFormatPr defaultRowHeight="14.4" x14ac:dyDescent="0.3"/>
  <cols>
    <col min="2" max="2" width="23.109375" customWidth="1"/>
    <col min="3" max="3" width="30.33203125" customWidth="1"/>
    <col min="4" max="4" width="23.109375" customWidth="1"/>
    <col min="5" max="5" width="16.109375" customWidth="1"/>
    <col min="6" max="6" width="16.88671875" customWidth="1"/>
    <col min="7" max="7" width="17.44140625" customWidth="1"/>
    <col min="9" max="9" width="11.5546875" bestFit="1" customWidth="1"/>
  </cols>
  <sheetData>
    <row r="1" spans="2:13" s="26" customFormat="1" x14ac:dyDescent="0.3"/>
    <row r="2" spans="2:13" s="26" customFormat="1" x14ac:dyDescent="0.3"/>
    <row r="3" spans="2:13" s="26" customFormat="1" x14ac:dyDescent="0.3"/>
    <row r="4" spans="2:13" s="26" customFormat="1" x14ac:dyDescent="0.3"/>
    <row r="5" spans="2:13" s="14" customFormat="1" ht="39" customHeight="1" x14ac:dyDescent="0.3">
      <c r="B5" s="155" t="s">
        <v>133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2:13" ht="15.6" x14ac:dyDescent="0.3">
      <c r="C6" s="154" t="s">
        <v>17</v>
      </c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2:13" s="13" customFormat="1" ht="15.6" x14ac:dyDescent="0.3">
      <c r="C7" s="154" t="s">
        <v>18</v>
      </c>
      <c r="D7" s="154"/>
      <c r="E7" s="154"/>
      <c r="F7" s="154"/>
      <c r="G7" s="154"/>
      <c r="H7" s="154"/>
      <c r="I7" s="154"/>
      <c r="J7" s="154"/>
      <c r="K7" s="154"/>
      <c r="L7" s="154"/>
      <c r="M7" s="154"/>
    </row>
    <row r="8" spans="2:13" ht="31.2" x14ac:dyDescent="0.3">
      <c r="B8" s="5" t="s">
        <v>14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132</v>
      </c>
      <c r="H8" s="12"/>
    </row>
    <row r="9" spans="2:13" ht="27" thickBot="1" x14ac:dyDescent="0.35">
      <c r="B9" s="7" t="s">
        <v>6</v>
      </c>
      <c r="C9" s="8"/>
      <c r="D9" s="8"/>
      <c r="E9" s="8"/>
      <c r="F9" s="8"/>
      <c r="G9" s="8"/>
    </row>
    <row r="10" spans="2:13" ht="15" thickBot="1" x14ac:dyDescent="0.35">
      <c r="B10" s="9" t="s">
        <v>7</v>
      </c>
      <c r="C10" s="23">
        <v>1167599.5</v>
      </c>
      <c r="D10" s="120">
        <f>1185880+302830</f>
        <v>1488710</v>
      </c>
      <c r="E10" s="32">
        <f>592179.82+173601.85</f>
        <v>765781.66999999993</v>
      </c>
      <c r="F10" s="24">
        <f>E10/C10</f>
        <v>0.65585988174883592</v>
      </c>
      <c r="G10" s="24">
        <f>E10/D10</f>
        <v>0.51439277629625646</v>
      </c>
    </row>
    <row r="11" spans="2:13" ht="27" thickBot="1" x14ac:dyDescent="0.35">
      <c r="B11" s="9" t="s">
        <v>8</v>
      </c>
      <c r="C11" s="11">
        <v>31.08</v>
      </c>
      <c r="D11" s="121">
        <v>50</v>
      </c>
      <c r="E11" s="11">
        <v>22.22</v>
      </c>
      <c r="F11" s="24">
        <f t="shared" ref="F11:F15" si="0">E11/C11</f>
        <v>0.71492921492921491</v>
      </c>
      <c r="G11" s="24">
        <f t="shared" ref="G11:G15" si="1">E11/D11</f>
        <v>0.44439999999999996</v>
      </c>
    </row>
    <row r="12" spans="2:13" ht="15" thickBot="1" x14ac:dyDescent="0.35">
      <c r="B12" s="70" t="s">
        <v>15</v>
      </c>
      <c r="C12" s="71">
        <f>+C11+C10</f>
        <v>1167630.58</v>
      </c>
      <c r="D12" s="123">
        <f>+D11+D10</f>
        <v>1488760</v>
      </c>
      <c r="E12" s="71">
        <f>+E10+E11</f>
        <v>765803.8899999999</v>
      </c>
      <c r="F12" s="24">
        <f t="shared" si="0"/>
        <v>0.65586145405681295</v>
      </c>
      <c r="G12" s="24">
        <f t="shared" si="1"/>
        <v>0.51439042558908077</v>
      </c>
    </row>
    <row r="13" spans="2:13" ht="15" thickBot="1" x14ac:dyDescent="0.35">
      <c r="B13" s="9" t="s">
        <v>9</v>
      </c>
      <c r="C13" s="23">
        <v>669449.93000000005</v>
      </c>
      <c r="D13" s="122">
        <v>1463790</v>
      </c>
      <c r="E13" s="124">
        <v>867298.21</v>
      </c>
      <c r="F13" s="24">
        <f t="shared" si="0"/>
        <v>1.2955385774706107</v>
      </c>
      <c r="G13" s="24">
        <f t="shared" si="1"/>
        <v>0.59250180012160214</v>
      </c>
    </row>
    <row r="14" spans="2:13" ht="26.4" x14ac:dyDescent="0.3">
      <c r="B14" s="9" t="s">
        <v>10</v>
      </c>
      <c r="C14" s="23">
        <v>501026.93</v>
      </c>
      <c r="D14" s="10">
        <v>24970</v>
      </c>
      <c r="E14" s="10">
        <v>1496.25</v>
      </c>
      <c r="F14" s="24">
        <f t="shared" si="0"/>
        <v>2.9863664214616168E-3</v>
      </c>
      <c r="G14" s="24">
        <f t="shared" si="1"/>
        <v>5.9921906287545054E-2</v>
      </c>
      <c r="I14" s="32"/>
    </row>
    <row r="15" spans="2:13" x14ac:dyDescent="0.3">
      <c r="B15" s="72" t="s">
        <v>16</v>
      </c>
      <c r="C15" s="71">
        <f>+C14+C13</f>
        <v>1170476.8600000001</v>
      </c>
      <c r="D15" s="71">
        <f>+D14+D13</f>
        <v>1488760</v>
      </c>
      <c r="E15" s="71">
        <f>+E14+E13</f>
        <v>868794.46</v>
      </c>
      <c r="F15" s="24">
        <f t="shared" si="0"/>
        <v>0.74225684393282232</v>
      </c>
      <c r="G15" s="24">
        <f t="shared" si="1"/>
        <v>0.58356918509363498</v>
      </c>
      <c r="I15" s="32"/>
    </row>
    <row r="16" spans="2:13" x14ac:dyDescent="0.3">
      <c r="B16" s="7" t="s">
        <v>11</v>
      </c>
      <c r="C16" s="23"/>
      <c r="D16" s="10"/>
      <c r="E16" s="10">
        <f>+E12-E15</f>
        <v>-102990.57000000007</v>
      </c>
      <c r="F16" s="11"/>
      <c r="G16" s="11"/>
      <c r="I16" s="32"/>
    </row>
    <row r="17" spans="2:9" ht="27" thickBot="1" x14ac:dyDescent="0.35">
      <c r="B17" s="2" t="s">
        <v>12</v>
      </c>
      <c r="C17" s="73">
        <f>+C12-C15</f>
        <v>-2846.2800000000279</v>
      </c>
      <c r="D17" s="3"/>
      <c r="E17" s="73">
        <f>10235.86-7.64</f>
        <v>10228.220000000001</v>
      </c>
      <c r="F17" s="1"/>
      <c r="G17" s="1"/>
    </row>
    <row r="18" spans="2:9" ht="27" thickBot="1" x14ac:dyDescent="0.35">
      <c r="B18" s="2" t="s">
        <v>13</v>
      </c>
      <c r="C18" s="74">
        <f>-3153-2846.28</f>
        <v>-5999.2800000000007</v>
      </c>
      <c r="D18" s="3"/>
      <c r="E18" s="74">
        <f>+E16+E17</f>
        <v>-92762.350000000064</v>
      </c>
      <c r="F18" s="4"/>
      <c r="G18" s="4"/>
    </row>
    <row r="19" spans="2:9" x14ac:dyDescent="0.3">
      <c r="I19" s="32"/>
    </row>
    <row r="20" spans="2:9" x14ac:dyDescent="0.3">
      <c r="E20" s="32"/>
    </row>
    <row r="22" spans="2:9" x14ac:dyDescent="0.3">
      <c r="E22" s="32"/>
    </row>
    <row r="24" spans="2:9" x14ac:dyDescent="0.3">
      <c r="E24" s="32"/>
    </row>
  </sheetData>
  <mergeCells count="3">
    <mergeCell ref="C7:M7"/>
    <mergeCell ref="C6:M6"/>
    <mergeCell ref="B5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AA472-4CAD-472A-A137-FAED5DA18791}">
  <dimension ref="A1:F57"/>
  <sheetViews>
    <sheetView tabSelected="1" topLeftCell="A40" workbookViewId="0">
      <selection activeCell="I5" sqref="I5"/>
    </sheetView>
  </sheetViews>
  <sheetFormatPr defaultRowHeight="14.4" x14ac:dyDescent="0.3"/>
  <cols>
    <col min="1" max="1" width="20.88671875" style="125" customWidth="1"/>
    <col min="2" max="6" width="16.77734375" style="125" customWidth="1"/>
  </cols>
  <sheetData>
    <row r="1" spans="1:6" ht="21" x14ac:dyDescent="0.4">
      <c r="B1" s="156" t="s">
        <v>109</v>
      </c>
      <c r="C1" s="157"/>
      <c r="D1" s="157"/>
      <c r="E1" s="157"/>
      <c r="F1" s="158"/>
    </row>
    <row r="2" spans="1:6" s="26" customFormat="1" ht="15.6" x14ac:dyDescent="0.3">
      <c r="A2" s="130" t="s">
        <v>140</v>
      </c>
      <c r="B2" s="125"/>
      <c r="C2" s="125"/>
      <c r="D2" s="125"/>
      <c r="E2" s="125"/>
      <c r="F2" s="125"/>
    </row>
    <row r="3" spans="1:6" s="26" customFormat="1" ht="26.4" x14ac:dyDescent="0.3">
      <c r="A3" s="28" t="s">
        <v>0</v>
      </c>
      <c r="B3" s="29" t="s">
        <v>138</v>
      </c>
      <c r="C3" s="115" t="s">
        <v>139</v>
      </c>
      <c r="D3" s="29" t="s">
        <v>108</v>
      </c>
      <c r="E3" s="116" t="s">
        <v>4</v>
      </c>
      <c r="F3" s="116" t="s">
        <v>5</v>
      </c>
    </row>
    <row r="4" spans="1:6" s="26" customFormat="1" ht="26.4" x14ac:dyDescent="0.3">
      <c r="A4" s="22" t="s">
        <v>6</v>
      </c>
      <c r="B4" s="8"/>
      <c r="C4" s="8"/>
      <c r="D4" s="8"/>
      <c r="E4" s="8"/>
      <c r="F4" s="8"/>
    </row>
    <row r="5" spans="1:6" s="26" customFormat="1" ht="66" x14ac:dyDescent="0.3">
      <c r="A5" s="126" t="s">
        <v>19</v>
      </c>
      <c r="B5" s="23">
        <v>519912.65</v>
      </c>
      <c r="C5" s="23">
        <v>1165830</v>
      </c>
      <c r="D5" s="23">
        <v>581207.23</v>
      </c>
      <c r="E5" s="11">
        <v>111.79</v>
      </c>
      <c r="F5" s="11">
        <v>49.85</v>
      </c>
    </row>
    <row r="6" spans="1:6" s="26" customFormat="1" ht="52.8" x14ac:dyDescent="0.3">
      <c r="A6" s="126" t="s">
        <v>21</v>
      </c>
      <c r="B6" s="23">
        <v>519912.65</v>
      </c>
      <c r="C6" s="11">
        <v>0</v>
      </c>
      <c r="D6" s="23">
        <v>581207.23</v>
      </c>
      <c r="E6" s="11">
        <v>111.79</v>
      </c>
      <c r="F6" s="11">
        <v>0</v>
      </c>
    </row>
    <row r="7" spans="1:6" s="26" customFormat="1" ht="26.4" x14ac:dyDescent="0.3">
      <c r="A7" s="126" t="s">
        <v>22</v>
      </c>
      <c r="B7" s="11">
        <v>0.03</v>
      </c>
      <c r="C7" s="11">
        <v>10</v>
      </c>
      <c r="D7" s="11">
        <v>0.1</v>
      </c>
      <c r="E7" s="11">
        <v>333.33</v>
      </c>
      <c r="F7" s="11">
        <v>1</v>
      </c>
    </row>
    <row r="8" spans="1:6" s="26" customFormat="1" ht="39.6" x14ac:dyDescent="0.3">
      <c r="A8" s="126" t="s">
        <v>24</v>
      </c>
      <c r="B8" s="11">
        <v>0.03</v>
      </c>
      <c r="C8" s="11">
        <v>0</v>
      </c>
      <c r="D8" s="11">
        <v>0.1</v>
      </c>
      <c r="E8" s="11">
        <v>333.33</v>
      </c>
      <c r="F8" s="11">
        <v>0</v>
      </c>
    </row>
    <row r="9" spans="1:6" s="26" customFormat="1" ht="92.4" x14ac:dyDescent="0.3">
      <c r="A9" s="126" t="s">
        <v>25</v>
      </c>
      <c r="B9" s="23">
        <v>9770.17</v>
      </c>
      <c r="C9" s="23">
        <v>20000</v>
      </c>
      <c r="D9" s="23">
        <v>10172.49</v>
      </c>
      <c r="E9" s="11">
        <v>104.12</v>
      </c>
      <c r="F9" s="11">
        <v>50.86</v>
      </c>
    </row>
    <row r="10" spans="1:6" s="26" customFormat="1" ht="26.4" x14ac:dyDescent="0.3">
      <c r="A10" s="126" t="s">
        <v>27</v>
      </c>
      <c r="B10" s="23">
        <v>9770.17</v>
      </c>
      <c r="C10" s="11">
        <v>0</v>
      </c>
      <c r="D10" s="23">
        <v>10172.49</v>
      </c>
      <c r="E10" s="11">
        <v>104.12</v>
      </c>
      <c r="F10" s="11">
        <v>0</v>
      </c>
    </row>
    <row r="11" spans="1:6" s="26" customFormat="1" ht="92.4" x14ac:dyDescent="0.3">
      <c r="A11" s="126" t="s">
        <v>28</v>
      </c>
      <c r="B11" s="23">
        <v>500000</v>
      </c>
      <c r="C11" s="11">
        <v>40</v>
      </c>
      <c r="D11" s="11">
        <v>800</v>
      </c>
      <c r="E11" s="11">
        <v>0.16</v>
      </c>
      <c r="F11" s="23">
        <v>2000</v>
      </c>
    </row>
    <row r="12" spans="1:6" s="26" customFormat="1" x14ac:dyDescent="0.3">
      <c r="A12" s="126" t="s">
        <v>134</v>
      </c>
      <c r="B12" s="11">
        <v>0</v>
      </c>
      <c r="C12" s="11">
        <v>0</v>
      </c>
      <c r="D12" s="11">
        <v>800</v>
      </c>
      <c r="E12" s="11">
        <v>0</v>
      </c>
      <c r="F12" s="11">
        <v>0</v>
      </c>
    </row>
    <row r="13" spans="1:6" s="26" customFormat="1" ht="26.4" x14ac:dyDescent="0.3">
      <c r="A13" s="126" t="s">
        <v>30</v>
      </c>
      <c r="B13" s="23">
        <v>500000</v>
      </c>
      <c r="C13" s="11">
        <v>0</v>
      </c>
      <c r="D13" s="11">
        <v>0</v>
      </c>
      <c r="E13" s="11">
        <v>0</v>
      </c>
      <c r="F13" s="11">
        <v>0</v>
      </c>
    </row>
    <row r="14" spans="1:6" s="26" customFormat="1" ht="39.6" x14ac:dyDescent="0.3">
      <c r="A14" s="131" t="s">
        <v>141</v>
      </c>
      <c r="B14" s="23">
        <f>+B15</f>
        <v>233720</v>
      </c>
      <c r="C14" s="11">
        <v>302830</v>
      </c>
      <c r="D14" s="11">
        <f>+D15</f>
        <v>173601.85</v>
      </c>
      <c r="E14" s="11">
        <f>+D14/C14</f>
        <v>0.57326503318693656</v>
      </c>
      <c r="F14" s="11"/>
    </row>
    <row r="15" spans="1:6" s="26" customFormat="1" ht="52.8" x14ac:dyDescent="0.3">
      <c r="A15" s="22" t="s">
        <v>142</v>
      </c>
      <c r="B15" s="23">
        <f>+B16+B17</f>
        <v>233720</v>
      </c>
      <c r="C15" s="11">
        <v>302830</v>
      </c>
      <c r="D15" s="11">
        <f>+D16+D17</f>
        <v>173601.85</v>
      </c>
      <c r="E15" s="11">
        <f>+D15/C15</f>
        <v>0.57326503318693656</v>
      </c>
      <c r="F15" s="24">
        <f>+D15/B15</f>
        <v>0.74277704090364538</v>
      </c>
    </row>
    <row r="16" spans="1:6" s="26" customFormat="1" ht="52.8" x14ac:dyDescent="0.3">
      <c r="A16" s="61" t="s">
        <v>143</v>
      </c>
      <c r="B16" s="23">
        <v>227750</v>
      </c>
      <c r="C16" s="11">
        <f>302830-5970</f>
        <v>296860</v>
      </c>
      <c r="D16" s="11">
        <f>173601.85-D17</f>
        <v>172105.60000000001</v>
      </c>
      <c r="E16" s="11">
        <f>+D16/C16</f>
        <v>0.57975341912012401</v>
      </c>
      <c r="F16" s="24">
        <f>+D16/B16</f>
        <v>0.75567771679473106</v>
      </c>
    </row>
    <row r="17" spans="1:6" s="26" customFormat="1" ht="66" x14ac:dyDescent="0.3">
      <c r="A17" s="61" t="s">
        <v>144</v>
      </c>
      <c r="B17" s="23">
        <v>5970</v>
      </c>
      <c r="C17" s="11">
        <v>5970</v>
      </c>
      <c r="D17" s="11">
        <v>1496.25</v>
      </c>
      <c r="E17" s="11"/>
      <c r="F17" s="24">
        <f>+D17/B17</f>
        <v>0.25062814070351758</v>
      </c>
    </row>
    <row r="18" spans="1:6" s="26" customFormat="1" ht="39.6" x14ac:dyDescent="0.3">
      <c r="A18" s="126" t="s">
        <v>31</v>
      </c>
      <c r="B18" s="11">
        <v>31.08</v>
      </c>
      <c r="C18" s="11">
        <v>50</v>
      </c>
      <c r="D18" s="11">
        <v>22.2</v>
      </c>
      <c r="E18" s="11">
        <v>71.430000000000007</v>
      </c>
      <c r="F18" s="11">
        <v>44.4</v>
      </c>
    </row>
    <row r="19" spans="1:6" s="26" customFormat="1" x14ac:dyDescent="0.3">
      <c r="A19" s="126" t="s">
        <v>33</v>
      </c>
      <c r="B19" s="11">
        <v>31.08</v>
      </c>
      <c r="C19" s="11">
        <v>0</v>
      </c>
      <c r="D19" s="11">
        <v>22.2</v>
      </c>
      <c r="E19" s="11">
        <v>71.430000000000007</v>
      </c>
      <c r="F19" s="11">
        <v>0</v>
      </c>
    </row>
    <row r="20" spans="1:6" s="26" customFormat="1" x14ac:dyDescent="0.3">
      <c r="A20" s="127" t="s">
        <v>34</v>
      </c>
      <c r="B20" s="128">
        <f>1029713.93+B15</f>
        <v>1263433.9300000002</v>
      </c>
      <c r="C20" s="128">
        <f>1185930+C15</f>
        <v>1488760</v>
      </c>
      <c r="D20" s="128">
        <f>592202.02+D14</f>
        <v>765803.87</v>
      </c>
      <c r="E20" s="132">
        <f>+D20/C20</f>
        <v>0.51439041215508208</v>
      </c>
      <c r="F20" s="132">
        <f>+D20/B20</f>
        <v>0.60612894098862768</v>
      </c>
    </row>
    <row r="21" spans="1:6" s="26" customFormat="1" ht="26.4" x14ac:dyDescent="0.3">
      <c r="A21" s="126" t="s">
        <v>35</v>
      </c>
      <c r="B21" s="23">
        <v>542905.56000000006</v>
      </c>
      <c r="C21" s="23">
        <v>1201300</v>
      </c>
      <c r="D21" s="23">
        <v>694360.36</v>
      </c>
      <c r="E21" s="11">
        <v>127.9</v>
      </c>
      <c r="F21" s="11">
        <v>57.8</v>
      </c>
    </row>
    <row r="22" spans="1:6" s="26" customFormat="1" ht="26.4" x14ac:dyDescent="0.3">
      <c r="A22" s="126" t="s">
        <v>37</v>
      </c>
      <c r="B22" s="23">
        <v>443437.79</v>
      </c>
      <c r="C22" s="8"/>
      <c r="D22" s="23">
        <v>572215.5</v>
      </c>
      <c r="E22" s="11">
        <v>129.04</v>
      </c>
      <c r="F22" s="8"/>
    </row>
    <row r="23" spans="1:6" s="26" customFormat="1" ht="26.4" x14ac:dyDescent="0.3">
      <c r="A23" s="126" t="s">
        <v>135</v>
      </c>
      <c r="B23" s="8"/>
      <c r="C23" s="8"/>
      <c r="D23" s="23">
        <v>6041.84</v>
      </c>
      <c r="E23" s="8"/>
      <c r="F23" s="8"/>
    </row>
    <row r="24" spans="1:6" s="26" customFormat="1" ht="26.4" x14ac:dyDescent="0.3">
      <c r="A24" s="126" t="s">
        <v>136</v>
      </c>
      <c r="B24" s="8"/>
      <c r="C24" s="8"/>
      <c r="D24" s="11">
        <v>468.15</v>
      </c>
      <c r="E24" s="8"/>
      <c r="F24" s="8"/>
    </row>
    <row r="25" spans="1:6" s="26" customFormat="1" ht="26.4" x14ac:dyDescent="0.3">
      <c r="A25" s="126" t="s">
        <v>39</v>
      </c>
      <c r="B25" s="23">
        <v>26300.42</v>
      </c>
      <c r="C25" s="8"/>
      <c r="D25" s="23">
        <v>20145.04</v>
      </c>
      <c r="E25" s="11">
        <v>76.599999999999994</v>
      </c>
      <c r="F25" s="8"/>
    </row>
    <row r="26" spans="1:6" s="26" customFormat="1" ht="26.4" x14ac:dyDescent="0.3">
      <c r="A26" s="126" t="s">
        <v>41</v>
      </c>
      <c r="B26" s="23">
        <v>73167.350000000006</v>
      </c>
      <c r="C26" s="8"/>
      <c r="D26" s="23">
        <v>95489.83</v>
      </c>
      <c r="E26" s="11">
        <v>130.51</v>
      </c>
      <c r="F26" s="8"/>
    </row>
    <row r="27" spans="1:6" s="26" customFormat="1" x14ac:dyDescent="0.3">
      <c r="A27" s="126" t="s">
        <v>42</v>
      </c>
      <c r="B27" s="23">
        <v>105465.56</v>
      </c>
      <c r="C27" s="23">
        <v>206360</v>
      </c>
      <c r="D27" s="23">
        <v>149020.21</v>
      </c>
      <c r="E27" s="11">
        <v>141.30000000000001</v>
      </c>
      <c r="F27" s="11">
        <v>72.209999999999994</v>
      </c>
    </row>
    <row r="28" spans="1:6" s="26" customFormat="1" ht="26.4" x14ac:dyDescent="0.3">
      <c r="A28" s="126" t="s">
        <v>44</v>
      </c>
      <c r="B28" s="23">
        <v>7450.65</v>
      </c>
      <c r="C28" s="8"/>
      <c r="D28" s="23">
        <v>5807.71</v>
      </c>
      <c r="E28" s="11">
        <v>77.95</v>
      </c>
      <c r="F28" s="8"/>
    </row>
    <row r="29" spans="1:6" s="26" customFormat="1" ht="39.6" x14ac:dyDescent="0.3">
      <c r="A29" s="126" t="s">
        <v>45</v>
      </c>
      <c r="B29" s="23">
        <v>14236.58</v>
      </c>
      <c r="C29" s="8"/>
      <c r="D29" s="23">
        <v>16164.75</v>
      </c>
      <c r="E29" s="11">
        <v>113.54</v>
      </c>
      <c r="F29" s="8"/>
    </row>
    <row r="30" spans="1:6" s="26" customFormat="1" ht="39.6" x14ac:dyDescent="0.3">
      <c r="A30" s="126" t="s">
        <v>46</v>
      </c>
      <c r="B30" s="11">
        <v>604</v>
      </c>
      <c r="C30" s="8"/>
      <c r="D30" s="11">
        <v>275</v>
      </c>
      <c r="E30" s="11">
        <v>45.53</v>
      </c>
      <c r="F30" s="8"/>
    </row>
    <row r="31" spans="1:6" s="26" customFormat="1" ht="39.6" x14ac:dyDescent="0.3">
      <c r="A31" s="126" t="s">
        <v>48</v>
      </c>
      <c r="B31" s="23">
        <v>7808.1</v>
      </c>
      <c r="C31" s="8"/>
      <c r="D31" s="23">
        <v>8658.7800000000007</v>
      </c>
      <c r="E31" s="11">
        <v>110.89</v>
      </c>
      <c r="F31" s="8"/>
    </row>
    <row r="32" spans="1:6" s="26" customFormat="1" ht="26.4" x14ac:dyDescent="0.3">
      <c r="A32" s="126" t="s">
        <v>49</v>
      </c>
      <c r="B32" s="23">
        <v>35021.33</v>
      </c>
      <c r="C32" s="8"/>
      <c r="D32" s="23">
        <v>33837.96</v>
      </c>
      <c r="E32" s="11">
        <v>96.62</v>
      </c>
      <c r="F32" s="8"/>
    </row>
    <row r="33" spans="1:6" s="26" customFormat="1" x14ac:dyDescent="0.3">
      <c r="A33" s="126" t="s">
        <v>50</v>
      </c>
      <c r="B33" s="23">
        <v>13304.42</v>
      </c>
      <c r="C33" s="8"/>
      <c r="D33" s="23">
        <v>15410.89</v>
      </c>
      <c r="E33" s="11">
        <v>115.83</v>
      </c>
      <c r="F33" s="8"/>
    </row>
    <row r="34" spans="1:6" s="26" customFormat="1" ht="52.8" x14ac:dyDescent="0.3">
      <c r="A34" s="126" t="s">
        <v>51</v>
      </c>
      <c r="B34" s="23">
        <v>1100.18</v>
      </c>
      <c r="C34" s="8"/>
      <c r="D34" s="11">
        <v>618.37</v>
      </c>
      <c r="E34" s="11">
        <v>56.21</v>
      </c>
      <c r="F34" s="8"/>
    </row>
    <row r="35" spans="1:6" s="26" customFormat="1" ht="26.4" x14ac:dyDescent="0.3">
      <c r="A35" s="126" t="s">
        <v>52</v>
      </c>
      <c r="B35" s="11">
        <v>955.4</v>
      </c>
      <c r="C35" s="8"/>
      <c r="D35" s="11">
        <v>555</v>
      </c>
      <c r="E35" s="11">
        <v>58.09</v>
      </c>
      <c r="F35" s="8"/>
    </row>
    <row r="36" spans="1:6" s="26" customFormat="1" ht="39.6" x14ac:dyDescent="0.3">
      <c r="A36" s="126" t="s">
        <v>53</v>
      </c>
      <c r="B36" s="11">
        <v>225.05</v>
      </c>
      <c r="C36" s="8"/>
      <c r="D36" s="8"/>
      <c r="E36" s="8"/>
      <c r="F36" s="8"/>
    </row>
    <row r="37" spans="1:6" s="26" customFormat="1" ht="26.4" x14ac:dyDescent="0.3">
      <c r="A37" s="126" t="s">
        <v>55</v>
      </c>
      <c r="B37" s="23">
        <v>2288.4699999999998</v>
      </c>
      <c r="C37" s="8"/>
      <c r="D37" s="23">
        <v>2447.0700000000002</v>
      </c>
      <c r="E37" s="11">
        <v>106.93</v>
      </c>
      <c r="F37" s="8"/>
    </row>
    <row r="38" spans="1:6" s="26" customFormat="1" ht="39.6" x14ac:dyDescent="0.3">
      <c r="A38" s="126" t="s">
        <v>56</v>
      </c>
      <c r="B38" s="23">
        <v>6470.26</v>
      </c>
      <c r="C38" s="8"/>
      <c r="D38" s="23">
        <v>32910.550000000003</v>
      </c>
      <c r="E38" s="11">
        <v>508.64</v>
      </c>
      <c r="F38" s="8"/>
    </row>
    <row r="39" spans="1:6" s="26" customFormat="1" ht="39.6" x14ac:dyDescent="0.3">
      <c r="A39" s="126" t="s">
        <v>57</v>
      </c>
      <c r="B39" s="23">
        <v>1875</v>
      </c>
      <c r="C39" s="8"/>
      <c r="D39" s="11">
        <v>312.5</v>
      </c>
      <c r="E39" s="11">
        <v>16.670000000000002</v>
      </c>
      <c r="F39" s="8"/>
    </row>
    <row r="40" spans="1:6" s="26" customFormat="1" ht="26.4" x14ac:dyDescent="0.3">
      <c r="A40" s="126" t="s">
        <v>58</v>
      </c>
      <c r="B40" s="23">
        <v>2490.77</v>
      </c>
      <c r="C40" s="8"/>
      <c r="D40" s="23">
        <v>3016.16</v>
      </c>
      <c r="E40" s="11">
        <v>121.09</v>
      </c>
      <c r="F40" s="8"/>
    </row>
    <row r="41" spans="1:6" s="26" customFormat="1" ht="26.4" x14ac:dyDescent="0.3">
      <c r="A41" s="126" t="s">
        <v>59</v>
      </c>
      <c r="B41" s="11">
        <v>320</v>
      </c>
      <c r="C41" s="8"/>
      <c r="D41" s="8"/>
      <c r="E41" s="8"/>
      <c r="F41" s="8"/>
    </row>
    <row r="42" spans="1:6" s="26" customFormat="1" ht="26.4" x14ac:dyDescent="0.3">
      <c r="A42" s="126" t="s">
        <v>60</v>
      </c>
      <c r="B42" s="23">
        <v>2040.19</v>
      </c>
      <c r="C42" s="8"/>
      <c r="D42" s="23">
        <v>2243.35</v>
      </c>
      <c r="E42" s="11">
        <v>109.96</v>
      </c>
      <c r="F42" s="8"/>
    </row>
    <row r="43" spans="1:6" s="26" customFormat="1" x14ac:dyDescent="0.3">
      <c r="A43" s="126" t="s">
        <v>61</v>
      </c>
      <c r="B43" s="23">
        <v>3709.81</v>
      </c>
      <c r="C43" s="8"/>
      <c r="D43" s="23">
        <v>23230.15</v>
      </c>
      <c r="E43" s="11">
        <v>626.17999999999995</v>
      </c>
      <c r="F43" s="8"/>
    </row>
    <row r="44" spans="1:6" s="26" customFormat="1" ht="26.4" x14ac:dyDescent="0.3">
      <c r="A44" s="126" t="s">
        <v>63</v>
      </c>
      <c r="B44" s="23">
        <v>1767.07</v>
      </c>
      <c r="C44" s="8"/>
      <c r="D44" s="8"/>
      <c r="E44" s="8"/>
      <c r="F44" s="8"/>
    </row>
    <row r="45" spans="1:6" s="26" customFormat="1" x14ac:dyDescent="0.3">
      <c r="A45" s="126" t="s">
        <v>64</v>
      </c>
      <c r="B45" s="23">
        <v>1787.51</v>
      </c>
      <c r="C45" s="8"/>
      <c r="D45" s="11">
        <v>468</v>
      </c>
      <c r="E45" s="11">
        <v>26.18</v>
      </c>
      <c r="F45" s="8"/>
    </row>
    <row r="46" spans="1:6" s="26" customFormat="1" x14ac:dyDescent="0.3">
      <c r="A46" s="126" t="s">
        <v>65</v>
      </c>
      <c r="B46" s="11">
        <v>143.09</v>
      </c>
      <c r="C46" s="8"/>
      <c r="D46" s="11">
        <v>360</v>
      </c>
      <c r="E46" s="11">
        <v>251.59</v>
      </c>
      <c r="F46" s="8"/>
    </row>
    <row r="47" spans="1:6" s="26" customFormat="1" ht="26.4" x14ac:dyDescent="0.3">
      <c r="A47" s="126" t="s">
        <v>66</v>
      </c>
      <c r="B47" s="23">
        <v>1746.88</v>
      </c>
      <c r="C47" s="8"/>
      <c r="D47" s="23">
        <v>2417.3200000000002</v>
      </c>
      <c r="E47" s="11">
        <v>138.38</v>
      </c>
      <c r="F47" s="8"/>
    </row>
    <row r="48" spans="1:6" s="26" customFormat="1" ht="39.6" x14ac:dyDescent="0.3">
      <c r="A48" s="126" t="s">
        <v>67</v>
      </c>
      <c r="B48" s="11">
        <v>120.8</v>
      </c>
      <c r="C48" s="8"/>
      <c r="D48" s="11">
        <v>286.64999999999998</v>
      </c>
      <c r="E48" s="11">
        <v>237.29</v>
      </c>
      <c r="F48" s="8"/>
    </row>
    <row r="49" spans="1:6" s="26" customFormat="1" x14ac:dyDescent="0.3">
      <c r="A49" s="126" t="s">
        <v>68</v>
      </c>
      <c r="B49" s="11">
        <v>279.54000000000002</v>
      </c>
      <c r="C49" s="11">
        <v>400</v>
      </c>
      <c r="D49" s="11">
        <v>238.16</v>
      </c>
      <c r="E49" s="11">
        <v>85.2</v>
      </c>
      <c r="F49" s="11">
        <v>59.54</v>
      </c>
    </row>
    <row r="50" spans="1:6" s="26" customFormat="1" ht="39.6" x14ac:dyDescent="0.3">
      <c r="A50" s="126" t="s">
        <v>70</v>
      </c>
      <c r="B50" s="11">
        <v>279.54000000000002</v>
      </c>
      <c r="C50" s="8"/>
      <c r="D50" s="11">
        <v>238.16</v>
      </c>
      <c r="E50" s="11">
        <v>85.2</v>
      </c>
      <c r="F50" s="8"/>
    </row>
    <row r="51" spans="1:6" s="26" customFormat="1" ht="66" x14ac:dyDescent="0.3">
      <c r="A51" s="126" t="s">
        <v>71</v>
      </c>
      <c r="B51" s="23">
        <v>20103.3</v>
      </c>
      <c r="C51" s="23">
        <v>55000</v>
      </c>
      <c r="D51" s="23">
        <v>22932.49</v>
      </c>
      <c r="E51" s="11">
        <v>114.07</v>
      </c>
      <c r="F51" s="11">
        <v>41.7</v>
      </c>
    </row>
    <row r="52" spans="1:6" s="26" customFormat="1" ht="39.6" x14ac:dyDescent="0.3">
      <c r="A52" s="126" t="s">
        <v>73</v>
      </c>
      <c r="B52" s="23">
        <v>20103.3</v>
      </c>
      <c r="C52" s="8"/>
      <c r="D52" s="23">
        <v>22932.49</v>
      </c>
      <c r="E52" s="11">
        <v>114.07</v>
      </c>
      <c r="F52" s="8"/>
    </row>
    <row r="53" spans="1:6" s="26" customFormat="1" ht="52.8" x14ac:dyDescent="0.3">
      <c r="A53" s="126" t="s">
        <v>137</v>
      </c>
      <c r="B53" s="11">
        <v>695.97</v>
      </c>
      <c r="C53" s="11">
        <v>730</v>
      </c>
      <c r="D53" s="11">
        <v>746.99</v>
      </c>
      <c r="E53" s="11">
        <v>107.33</v>
      </c>
      <c r="F53" s="11">
        <v>102.33</v>
      </c>
    </row>
    <row r="54" spans="1:6" s="26" customFormat="1" ht="26.4" x14ac:dyDescent="0.3">
      <c r="A54" s="126" t="s">
        <v>76</v>
      </c>
      <c r="B54" s="11">
        <v>695.97</v>
      </c>
      <c r="C54" s="8"/>
      <c r="D54" s="11">
        <v>746.99</v>
      </c>
      <c r="E54" s="11">
        <v>107.33</v>
      </c>
      <c r="F54" s="8"/>
    </row>
    <row r="55" spans="1:6" s="26" customFormat="1" ht="39.6" x14ac:dyDescent="0.3">
      <c r="A55" s="126" t="s">
        <v>77</v>
      </c>
      <c r="B55" s="23">
        <v>501026.93</v>
      </c>
      <c r="C55" s="23">
        <v>24970</v>
      </c>
      <c r="D55" s="23">
        <v>1496.25</v>
      </c>
      <c r="E55" s="11">
        <v>0.3</v>
      </c>
      <c r="F55" s="11">
        <v>5.99</v>
      </c>
    </row>
    <row r="56" spans="1:6" s="26" customFormat="1" ht="26.4" x14ac:dyDescent="0.3">
      <c r="A56" s="126" t="s">
        <v>79</v>
      </c>
      <c r="B56" s="23">
        <v>501026.93</v>
      </c>
      <c r="C56" s="8"/>
      <c r="D56" s="23">
        <v>1496.25</v>
      </c>
      <c r="E56" s="11">
        <v>0.3</v>
      </c>
      <c r="F56" s="8"/>
    </row>
    <row r="57" spans="1:6" s="26" customFormat="1" ht="26.4" x14ac:dyDescent="0.3">
      <c r="A57" s="127" t="s">
        <v>80</v>
      </c>
      <c r="B57" s="128">
        <v>1170476.8600000001</v>
      </c>
      <c r="C57" s="128">
        <v>1488760</v>
      </c>
      <c r="D57" s="128">
        <v>868794.46</v>
      </c>
      <c r="E57" s="129">
        <v>74.23</v>
      </c>
      <c r="F57" s="129">
        <v>58.36</v>
      </c>
    </row>
  </sheetData>
  <mergeCells count="1">
    <mergeCell ref="B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2F6E4-FB7C-4402-AAE7-CFB4B7EBC174}">
  <dimension ref="A1:I71"/>
  <sheetViews>
    <sheetView workbookViewId="0">
      <selection activeCell="A3" sqref="A3:F4"/>
    </sheetView>
  </sheetViews>
  <sheetFormatPr defaultRowHeight="14.4" x14ac:dyDescent="0.3"/>
  <cols>
    <col min="1" max="1" width="17.21875" style="108" customWidth="1"/>
    <col min="2" max="2" width="18" style="31" customWidth="1"/>
    <col min="3" max="3" width="20.33203125" style="40" customWidth="1"/>
    <col min="4" max="4" width="16.88671875" style="31" customWidth="1"/>
    <col min="5" max="5" width="11.21875" style="31" bestFit="1" customWidth="1"/>
    <col min="6" max="6" width="14.88671875" style="31" customWidth="1"/>
    <col min="8" max="9" width="11.5546875" bestFit="1" customWidth="1"/>
  </cols>
  <sheetData>
    <row r="1" spans="1:8" s="26" customFormat="1" x14ac:dyDescent="0.3">
      <c r="A1" s="159" t="s">
        <v>105</v>
      </c>
      <c r="B1" s="160"/>
      <c r="C1" s="160"/>
      <c r="D1" s="160"/>
      <c r="E1" s="160"/>
      <c r="F1" s="161"/>
    </row>
    <row r="2" spans="1:8" s="26" customFormat="1" x14ac:dyDescent="0.3">
      <c r="A2" s="162" t="s">
        <v>17</v>
      </c>
      <c r="B2" s="163"/>
      <c r="C2" s="163"/>
      <c r="D2" s="163"/>
      <c r="E2" s="163"/>
      <c r="F2" s="164"/>
    </row>
    <row r="3" spans="1:8" s="26" customFormat="1" x14ac:dyDescent="0.3">
      <c r="A3" s="165" t="s">
        <v>109</v>
      </c>
      <c r="B3" s="165"/>
      <c r="C3" s="165"/>
      <c r="D3" s="165"/>
      <c r="E3" s="165"/>
      <c r="F3" s="165"/>
    </row>
    <row r="4" spans="1:8" x14ac:dyDescent="0.3">
      <c r="A4" s="165"/>
      <c r="B4" s="165"/>
      <c r="C4" s="165"/>
      <c r="D4" s="165"/>
      <c r="E4" s="165"/>
      <c r="F4" s="165"/>
    </row>
    <row r="5" spans="1:8" ht="26.4" x14ac:dyDescent="0.3">
      <c r="A5" s="22"/>
      <c r="B5" s="29" t="s">
        <v>106</v>
      </c>
      <c r="C5" s="115" t="s">
        <v>107</v>
      </c>
      <c r="D5" s="29" t="s">
        <v>108</v>
      </c>
      <c r="E5" s="116" t="s">
        <v>4</v>
      </c>
      <c r="F5" s="116" t="s">
        <v>5</v>
      </c>
    </row>
    <row r="6" spans="1:8" x14ac:dyDescent="0.3">
      <c r="A6" s="105" t="s">
        <v>7</v>
      </c>
      <c r="B6" s="54">
        <v>438182.56</v>
      </c>
      <c r="C6" s="54">
        <f>+C7+C13+C10+C16+C20</f>
        <v>1622803</v>
      </c>
      <c r="D6" s="54">
        <f>+D7+D10+D13+D16+D20</f>
        <v>1029713.93</v>
      </c>
      <c r="E6" s="55">
        <v>234.99</v>
      </c>
      <c r="F6" s="56">
        <f>+D6/C6</f>
        <v>0.63452799261524662</v>
      </c>
    </row>
    <row r="7" spans="1:8" ht="60" x14ac:dyDescent="0.3">
      <c r="A7" s="106" t="s">
        <v>19</v>
      </c>
      <c r="B7" s="47">
        <v>428904.98</v>
      </c>
      <c r="C7" s="47">
        <f>1003800+98314</f>
        <v>1102114</v>
      </c>
      <c r="D7" s="47">
        <v>519912.65</v>
      </c>
      <c r="E7" s="48">
        <v>121.22</v>
      </c>
      <c r="F7" s="50">
        <f>+D7/C7</f>
        <v>0.4717412627005918</v>
      </c>
    </row>
    <row r="8" spans="1:8" ht="45.6" x14ac:dyDescent="0.3">
      <c r="A8" s="104" t="s">
        <v>20</v>
      </c>
      <c r="B8" s="51">
        <v>428904.98</v>
      </c>
      <c r="C8" s="51">
        <v>0</v>
      </c>
      <c r="D8" s="51">
        <v>519912.65</v>
      </c>
      <c r="E8" s="52">
        <v>121.22</v>
      </c>
      <c r="F8" s="52">
        <v>0</v>
      </c>
    </row>
    <row r="9" spans="1:8" ht="45.6" x14ac:dyDescent="0.3">
      <c r="A9" s="104" t="s">
        <v>21</v>
      </c>
      <c r="B9" s="51">
        <v>428904.98</v>
      </c>
      <c r="C9" s="51">
        <v>0</v>
      </c>
      <c r="D9" s="51">
        <v>519912.65</v>
      </c>
      <c r="E9" s="52">
        <v>121.22</v>
      </c>
      <c r="F9" s="52">
        <v>0</v>
      </c>
      <c r="H9" s="32"/>
    </row>
    <row r="10" spans="1:8" ht="24" x14ac:dyDescent="0.3">
      <c r="A10" s="106" t="s">
        <v>22</v>
      </c>
      <c r="B10" s="48">
        <v>0</v>
      </c>
      <c r="C10" s="47">
        <v>10</v>
      </c>
      <c r="D10" s="48">
        <v>0.03</v>
      </c>
      <c r="E10" s="48">
        <v>0</v>
      </c>
      <c r="F10" s="52">
        <v>0</v>
      </c>
      <c r="H10" s="33"/>
    </row>
    <row r="11" spans="1:8" ht="22.8" x14ac:dyDescent="0.3">
      <c r="A11" s="104" t="s">
        <v>23</v>
      </c>
      <c r="B11" s="52">
        <v>0</v>
      </c>
      <c r="C11" s="51">
        <v>0</v>
      </c>
      <c r="D11" s="52">
        <v>0.03</v>
      </c>
      <c r="E11" s="52">
        <v>0</v>
      </c>
      <c r="F11" s="52">
        <v>0</v>
      </c>
      <c r="H11" s="32"/>
    </row>
    <row r="12" spans="1:8" ht="34.200000000000003" x14ac:dyDescent="0.3">
      <c r="A12" s="104" t="s">
        <v>24</v>
      </c>
      <c r="B12" s="52">
        <v>0</v>
      </c>
      <c r="C12" s="51">
        <v>0</v>
      </c>
      <c r="D12" s="52">
        <v>0.03</v>
      </c>
      <c r="E12" s="52">
        <v>0</v>
      </c>
      <c r="F12" s="52">
        <v>0</v>
      </c>
    </row>
    <row r="13" spans="1:8" ht="72" x14ac:dyDescent="0.3">
      <c r="A13" s="106" t="s">
        <v>25</v>
      </c>
      <c r="B13" s="47">
        <v>9277.58</v>
      </c>
      <c r="C13" s="47">
        <f>110+20509</f>
        <v>20619</v>
      </c>
      <c r="D13" s="47">
        <v>9770.17</v>
      </c>
      <c r="E13" s="48">
        <v>105.31</v>
      </c>
      <c r="F13" s="49">
        <f>+D13/C13</f>
        <v>0.47384305737426646</v>
      </c>
    </row>
    <row r="14" spans="1:8" ht="22.8" x14ac:dyDescent="0.3">
      <c r="A14" s="104" t="s">
        <v>26</v>
      </c>
      <c r="B14" s="51">
        <v>9277.58</v>
      </c>
      <c r="C14" s="51">
        <v>0</v>
      </c>
      <c r="D14" s="51">
        <v>9770.17</v>
      </c>
      <c r="E14" s="52">
        <v>105.31</v>
      </c>
      <c r="F14" s="52">
        <v>0</v>
      </c>
    </row>
    <row r="15" spans="1:8" ht="22.8" x14ac:dyDescent="0.3">
      <c r="A15" s="104" t="s">
        <v>27</v>
      </c>
      <c r="B15" s="51">
        <v>9277.58</v>
      </c>
      <c r="C15" s="51">
        <v>0</v>
      </c>
      <c r="D15" s="51">
        <v>9770.17</v>
      </c>
      <c r="E15" s="52">
        <v>105.31</v>
      </c>
      <c r="F15" s="52">
        <v>0</v>
      </c>
    </row>
    <row r="16" spans="1:8" ht="84" x14ac:dyDescent="0.3">
      <c r="A16" s="106" t="s">
        <v>28</v>
      </c>
      <c r="B16" s="52">
        <v>0</v>
      </c>
      <c r="C16" s="51">
        <f>+D16</f>
        <v>500000</v>
      </c>
      <c r="D16" s="51">
        <v>500000</v>
      </c>
      <c r="E16" s="52"/>
      <c r="F16" s="53">
        <f>+D16/C16</f>
        <v>1</v>
      </c>
    </row>
    <row r="17" spans="1:9" ht="79.8" x14ac:dyDescent="0.3">
      <c r="A17" s="104" t="s">
        <v>29</v>
      </c>
      <c r="B17" s="52">
        <v>0</v>
      </c>
      <c r="C17" s="51">
        <v>0</v>
      </c>
      <c r="D17" s="51">
        <v>500000</v>
      </c>
      <c r="E17" s="52">
        <v>0</v>
      </c>
      <c r="F17" s="52">
        <v>0</v>
      </c>
    </row>
    <row r="18" spans="1:9" ht="22.8" x14ac:dyDescent="0.3">
      <c r="A18" s="104" t="s">
        <v>30</v>
      </c>
      <c r="B18" s="52">
        <v>0</v>
      </c>
      <c r="C18" s="51">
        <v>0</v>
      </c>
      <c r="D18" s="51">
        <v>500000</v>
      </c>
      <c r="E18" s="52">
        <v>0</v>
      </c>
      <c r="F18" s="52">
        <v>0</v>
      </c>
    </row>
    <row r="19" spans="1:9" ht="22.8" x14ac:dyDescent="0.3">
      <c r="A19" s="104" t="s">
        <v>8</v>
      </c>
      <c r="B19" s="52">
        <v>26.55</v>
      </c>
      <c r="C19" s="51">
        <v>0</v>
      </c>
      <c r="D19" s="52">
        <v>31.08</v>
      </c>
      <c r="E19" s="52">
        <v>117.06</v>
      </c>
      <c r="F19" s="52">
        <v>0</v>
      </c>
    </row>
    <row r="20" spans="1:9" ht="48" x14ac:dyDescent="0.3">
      <c r="A20" s="106" t="s">
        <v>31</v>
      </c>
      <c r="B20" s="48">
        <v>26.55</v>
      </c>
      <c r="C20" s="47">
        <v>60</v>
      </c>
      <c r="D20" s="48">
        <v>31.08</v>
      </c>
      <c r="E20" s="48">
        <v>117.06</v>
      </c>
      <c r="F20" s="49">
        <f>+D20/C20</f>
        <v>0.51800000000000002</v>
      </c>
    </row>
    <row r="21" spans="1:9" ht="22.8" x14ac:dyDescent="0.3">
      <c r="A21" s="104" t="s">
        <v>32</v>
      </c>
      <c r="B21" s="52">
        <v>26.55</v>
      </c>
      <c r="C21" s="51">
        <v>0</v>
      </c>
      <c r="D21" s="52">
        <v>31.08</v>
      </c>
      <c r="E21" s="52">
        <v>117.06</v>
      </c>
      <c r="F21" s="52">
        <v>0</v>
      </c>
    </row>
    <row r="22" spans="1:9" x14ac:dyDescent="0.3">
      <c r="A22" s="104" t="s">
        <v>33</v>
      </c>
      <c r="B22" s="52">
        <v>26.55</v>
      </c>
      <c r="C22" s="51">
        <v>0</v>
      </c>
      <c r="D22" s="52">
        <v>31.08</v>
      </c>
      <c r="E22" s="52">
        <v>117.06</v>
      </c>
      <c r="F22" s="52">
        <v>0</v>
      </c>
    </row>
    <row r="23" spans="1:9" ht="24" x14ac:dyDescent="0.3">
      <c r="A23" s="57" t="s">
        <v>34</v>
      </c>
      <c r="B23" s="41">
        <v>438209.11</v>
      </c>
      <c r="C23" s="41">
        <v>1622803</v>
      </c>
      <c r="D23" s="41">
        <v>1029713.93</v>
      </c>
      <c r="E23" s="42">
        <v>234.98</v>
      </c>
      <c r="F23" s="42">
        <v>63.45</v>
      </c>
      <c r="H23" s="32"/>
    </row>
    <row r="24" spans="1:9" ht="24" x14ac:dyDescent="0.3">
      <c r="A24" s="107" t="s">
        <v>9</v>
      </c>
      <c r="B24" s="43">
        <v>571897.28</v>
      </c>
      <c r="C24" s="43">
        <f>+C25+C32+C61+C64</f>
        <v>1319758</v>
      </c>
      <c r="D24" s="43">
        <v>669449.93000000005</v>
      </c>
      <c r="E24" s="44">
        <v>117.06</v>
      </c>
      <c r="F24" s="46">
        <f>+D24/C24</f>
        <v>0.50725203408503683</v>
      </c>
    </row>
    <row r="25" spans="1:9" ht="24" x14ac:dyDescent="0.3">
      <c r="A25" s="106" t="s">
        <v>35</v>
      </c>
      <c r="B25" s="34">
        <v>433542.67</v>
      </c>
      <c r="C25" s="34">
        <f>979800+33300+1400+5400+20000+700+3300+8400+4050+1450+24300+4400</f>
        <v>1086500</v>
      </c>
      <c r="D25" s="34">
        <v>542905.56000000006</v>
      </c>
      <c r="E25" s="35">
        <v>125.23</v>
      </c>
      <c r="F25" s="35">
        <v>0</v>
      </c>
    </row>
    <row r="26" spans="1:9" x14ac:dyDescent="0.3">
      <c r="A26" s="104" t="s">
        <v>36</v>
      </c>
      <c r="B26" s="38">
        <v>357423.82</v>
      </c>
      <c r="C26" s="38">
        <v>0</v>
      </c>
      <c r="D26" s="38">
        <v>443437.79</v>
      </c>
      <c r="E26" s="39">
        <v>124.06</v>
      </c>
      <c r="F26" s="39">
        <v>0</v>
      </c>
    </row>
    <row r="27" spans="1:9" ht="22.8" x14ac:dyDescent="0.3">
      <c r="A27" s="104" t="s">
        <v>37</v>
      </c>
      <c r="B27" s="38">
        <v>357423.82</v>
      </c>
      <c r="C27" s="38">
        <v>0</v>
      </c>
      <c r="D27" s="38">
        <v>443437.79</v>
      </c>
      <c r="E27" s="39">
        <v>124.06</v>
      </c>
      <c r="F27" s="39">
        <v>0</v>
      </c>
    </row>
    <row r="28" spans="1:9" ht="22.8" x14ac:dyDescent="0.3">
      <c r="A28" s="104" t="s">
        <v>38</v>
      </c>
      <c r="B28" s="38">
        <v>17144.830000000002</v>
      </c>
      <c r="C28" s="38">
        <v>0</v>
      </c>
      <c r="D28" s="38">
        <v>26300.42</v>
      </c>
      <c r="E28" s="39">
        <v>153.4</v>
      </c>
      <c r="F28" s="39">
        <v>0</v>
      </c>
    </row>
    <row r="29" spans="1:9" ht="22.8" x14ac:dyDescent="0.3">
      <c r="A29" s="104" t="s">
        <v>39</v>
      </c>
      <c r="B29" s="38">
        <v>17144.830000000002</v>
      </c>
      <c r="C29" s="38">
        <v>0</v>
      </c>
      <c r="D29" s="38">
        <v>26300.42</v>
      </c>
      <c r="E29" s="39">
        <v>153.4</v>
      </c>
      <c r="F29" s="39">
        <v>0</v>
      </c>
    </row>
    <row r="30" spans="1:9" ht="22.8" x14ac:dyDescent="0.3">
      <c r="A30" s="104" t="s">
        <v>40</v>
      </c>
      <c r="B30" s="38">
        <v>58974.02</v>
      </c>
      <c r="C30" s="38">
        <v>0</v>
      </c>
      <c r="D30" s="38">
        <v>73167.350000000006</v>
      </c>
      <c r="E30" s="39">
        <v>124.07</v>
      </c>
      <c r="F30" s="39">
        <v>0</v>
      </c>
    </row>
    <row r="31" spans="1:9" ht="34.200000000000003" x14ac:dyDescent="0.3">
      <c r="A31" s="104" t="s">
        <v>41</v>
      </c>
      <c r="B31" s="38">
        <v>58974.02</v>
      </c>
      <c r="C31" s="38">
        <v>0</v>
      </c>
      <c r="D31" s="38">
        <v>73167.350000000006</v>
      </c>
      <c r="E31" s="39">
        <v>124.07</v>
      </c>
      <c r="F31" s="39">
        <v>0</v>
      </c>
      <c r="I31" s="32"/>
    </row>
    <row r="32" spans="1:9" ht="24" x14ac:dyDescent="0.3">
      <c r="A32" s="106" t="s">
        <v>42</v>
      </c>
      <c r="B32" s="34">
        <v>119316.2</v>
      </c>
      <c r="C32" s="34">
        <f>24000+180+1383+2100+72450+(68000-350)+3900+11238+1200+160+1600+160+2420+100+1630+397</f>
        <v>190568</v>
      </c>
      <c r="D32" s="34">
        <v>105465.56</v>
      </c>
      <c r="E32" s="35">
        <v>88.39</v>
      </c>
      <c r="F32" s="45">
        <f>+D32/C32</f>
        <v>0.55342743797489613</v>
      </c>
      <c r="I32" s="32"/>
    </row>
    <row r="33" spans="1:6" ht="22.8" x14ac:dyDescent="0.3">
      <c r="A33" s="104" t="s">
        <v>43</v>
      </c>
      <c r="B33" s="38">
        <v>17637.75</v>
      </c>
      <c r="C33" s="38">
        <v>0</v>
      </c>
      <c r="D33" s="38">
        <v>22291.23</v>
      </c>
      <c r="E33" s="39">
        <v>126.38</v>
      </c>
      <c r="F33" s="39">
        <v>0</v>
      </c>
    </row>
    <row r="34" spans="1:6" ht="22.8" x14ac:dyDescent="0.3">
      <c r="A34" s="104" t="s">
        <v>44</v>
      </c>
      <c r="B34" s="38">
        <v>3707.2</v>
      </c>
      <c r="C34" s="38">
        <v>0</v>
      </c>
      <c r="D34" s="38">
        <v>7450.65</v>
      </c>
      <c r="E34" s="39">
        <v>200.98</v>
      </c>
      <c r="F34" s="39">
        <v>0</v>
      </c>
    </row>
    <row r="35" spans="1:6" ht="34.200000000000003" x14ac:dyDescent="0.3">
      <c r="A35" s="104" t="s">
        <v>45</v>
      </c>
      <c r="B35" s="38">
        <v>13710.55</v>
      </c>
      <c r="C35" s="38">
        <v>0</v>
      </c>
      <c r="D35" s="38">
        <v>14236.58</v>
      </c>
      <c r="E35" s="39">
        <v>103.84</v>
      </c>
      <c r="F35" s="39">
        <v>0</v>
      </c>
    </row>
    <row r="36" spans="1:6" ht="34.200000000000003" x14ac:dyDescent="0.3">
      <c r="A36" s="104" t="s">
        <v>46</v>
      </c>
      <c r="B36" s="39">
        <v>220</v>
      </c>
      <c r="C36" s="38">
        <v>0</v>
      </c>
      <c r="D36" s="39">
        <v>604</v>
      </c>
      <c r="E36" s="39">
        <v>274.55</v>
      </c>
      <c r="F36" s="39">
        <v>0</v>
      </c>
    </row>
    <row r="37" spans="1:6" ht="22.8" x14ac:dyDescent="0.3">
      <c r="A37" s="104" t="s">
        <v>47</v>
      </c>
      <c r="B37" s="38">
        <v>62476.22</v>
      </c>
      <c r="C37" s="38">
        <v>0</v>
      </c>
      <c r="D37" s="38">
        <v>58414.48</v>
      </c>
      <c r="E37" s="39">
        <v>93.5</v>
      </c>
      <c r="F37" s="39">
        <v>0</v>
      </c>
    </row>
    <row r="38" spans="1:6" ht="34.200000000000003" x14ac:dyDescent="0.3">
      <c r="A38" s="104" t="s">
        <v>48</v>
      </c>
      <c r="B38" s="38">
        <v>4515.1000000000004</v>
      </c>
      <c r="C38" s="38">
        <v>0</v>
      </c>
      <c r="D38" s="38">
        <v>7808.1</v>
      </c>
      <c r="E38" s="39">
        <v>172.93</v>
      </c>
      <c r="F38" s="39">
        <v>0</v>
      </c>
    </row>
    <row r="39" spans="1:6" ht="22.8" x14ac:dyDescent="0.3">
      <c r="A39" s="104" t="s">
        <v>49</v>
      </c>
      <c r="B39" s="38">
        <v>34753.81</v>
      </c>
      <c r="C39" s="38">
        <v>0</v>
      </c>
      <c r="D39" s="38">
        <v>35021.33</v>
      </c>
      <c r="E39" s="39">
        <v>100.77</v>
      </c>
      <c r="F39" s="39">
        <v>0</v>
      </c>
    </row>
    <row r="40" spans="1:6" x14ac:dyDescent="0.3">
      <c r="A40" s="104" t="s">
        <v>50</v>
      </c>
      <c r="B40" s="38">
        <v>22401.86</v>
      </c>
      <c r="C40" s="38">
        <v>0</v>
      </c>
      <c r="D40" s="38">
        <v>13304.42</v>
      </c>
      <c r="E40" s="39">
        <v>59.39</v>
      </c>
      <c r="F40" s="39">
        <v>0</v>
      </c>
    </row>
    <row r="41" spans="1:6" ht="45.6" x14ac:dyDescent="0.3">
      <c r="A41" s="104" t="s">
        <v>51</v>
      </c>
      <c r="B41" s="39">
        <v>595.69000000000005</v>
      </c>
      <c r="C41" s="38">
        <v>0</v>
      </c>
      <c r="D41" s="38">
        <v>1100.18</v>
      </c>
      <c r="E41" s="39">
        <v>184.69</v>
      </c>
      <c r="F41" s="39">
        <v>0</v>
      </c>
    </row>
    <row r="42" spans="1:6" ht="22.8" x14ac:dyDescent="0.3">
      <c r="A42" s="104" t="s">
        <v>52</v>
      </c>
      <c r="B42" s="39">
        <v>0</v>
      </c>
      <c r="C42" s="38">
        <v>0</v>
      </c>
      <c r="D42" s="39">
        <v>955.4</v>
      </c>
      <c r="E42" s="39">
        <v>0</v>
      </c>
      <c r="F42" s="39">
        <v>0</v>
      </c>
    </row>
    <row r="43" spans="1:6" ht="34.200000000000003" x14ac:dyDescent="0.3">
      <c r="A43" s="104" t="s">
        <v>53</v>
      </c>
      <c r="B43" s="39">
        <v>209.76</v>
      </c>
      <c r="C43" s="38">
        <v>0</v>
      </c>
      <c r="D43" s="39">
        <v>225.05</v>
      </c>
      <c r="E43" s="39">
        <v>107.29</v>
      </c>
      <c r="F43" s="39">
        <v>0</v>
      </c>
    </row>
    <row r="44" spans="1:6" ht="22.8" x14ac:dyDescent="0.3">
      <c r="A44" s="104" t="s">
        <v>54</v>
      </c>
      <c r="B44" s="38">
        <v>36682.78</v>
      </c>
      <c r="C44" s="38">
        <v>0</v>
      </c>
      <c r="D44" s="38">
        <v>19194.5</v>
      </c>
      <c r="E44" s="39">
        <v>52.33</v>
      </c>
      <c r="F44" s="39">
        <v>0</v>
      </c>
    </row>
    <row r="45" spans="1:6" ht="22.8" x14ac:dyDescent="0.3">
      <c r="A45" s="104" t="s">
        <v>55</v>
      </c>
      <c r="B45" s="38">
        <v>1986.59</v>
      </c>
      <c r="C45" s="38">
        <v>0</v>
      </c>
      <c r="D45" s="38">
        <v>2288.4699999999998</v>
      </c>
      <c r="E45" s="39">
        <v>115.2</v>
      </c>
      <c r="F45" s="39">
        <v>0</v>
      </c>
    </row>
    <row r="46" spans="1:6" ht="34.200000000000003" x14ac:dyDescent="0.3">
      <c r="A46" s="104" t="s">
        <v>56</v>
      </c>
      <c r="B46" s="38">
        <v>25395.03</v>
      </c>
      <c r="C46" s="38">
        <v>0</v>
      </c>
      <c r="D46" s="38">
        <v>6470.26</v>
      </c>
      <c r="E46" s="39">
        <v>25.48</v>
      </c>
      <c r="F46" s="39">
        <v>0</v>
      </c>
    </row>
    <row r="47" spans="1:6" ht="34.200000000000003" x14ac:dyDescent="0.3">
      <c r="A47" s="104" t="s">
        <v>57</v>
      </c>
      <c r="B47" s="39">
        <v>0</v>
      </c>
      <c r="C47" s="38">
        <v>0</v>
      </c>
      <c r="D47" s="38">
        <v>1875</v>
      </c>
      <c r="E47" s="39">
        <v>0</v>
      </c>
      <c r="F47" s="39">
        <v>0</v>
      </c>
    </row>
    <row r="48" spans="1:6" ht="22.8" x14ac:dyDescent="0.3">
      <c r="A48" s="104" t="s">
        <v>58</v>
      </c>
      <c r="B48" s="38">
        <v>2601.31</v>
      </c>
      <c r="C48" s="38">
        <v>0</v>
      </c>
      <c r="D48" s="38">
        <v>2490.77</v>
      </c>
      <c r="E48" s="39">
        <v>95.75</v>
      </c>
      <c r="F48" s="39">
        <v>0</v>
      </c>
    </row>
    <row r="49" spans="1:6" ht="22.8" x14ac:dyDescent="0.3">
      <c r="A49" s="104" t="s">
        <v>59</v>
      </c>
      <c r="B49" s="39">
        <v>0</v>
      </c>
      <c r="C49" s="38">
        <v>0</v>
      </c>
      <c r="D49" s="39">
        <v>320</v>
      </c>
      <c r="E49" s="39">
        <v>0</v>
      </c>
      <c r="F49" s="39">
        <v>0</v>
      </c>
    </row>
    <row r="50" spans="1:6" ht="22.8" x14ac:dyDescent="0.3">
      <c r="A50" s="104" t="s">
        <v>60</v>
      </c>
      <c r="B50" s="38">
        <v>3107.21</v>
      </c>
      <c r="C50" s="38">
        <v>0</v>
      </c>
      <c r="D50" s="38">
        <v>2040.19</v>
      </c>
      <c r="E50" s="39">
        <v>65.66</v>
      </c>
      <c r="F50" s="39">
        <v>0</v>
      </c>
    </row>
    <row r="51" spans="1:6" x14ac:dyDescent="0.3">
      <c r="A51" s="104" t="s">
        <v>61</v>
      </c>
      <c r="B51" s="38">
        <v>3592.64</v>
      </c>
      <c r="C51" s="38">
        <v>0</v>
      </c>
      <c r="D51" s="38">
        <v>3709.81</v>
      </c>
      <c r="E51" s="39">
        <v>103.26</v>
      </c>
      <c r="F51" s="39">
        <v>0</v>
      </c>
    </row>
    <row r="52" spans="1:6" ht="34.200000000000003" x14ac:dyDescent="0.3">
      <c r="A52" s="104" t="s">
        <v>62</v>
      </c>
      <c r="B52" s="38">
        <v>2519.4499999999998</v>
      </c>
      <c r="C52" s="38">
        <v>0</v>
      </c>
      <c r="D52" s="38">
        <v>5565.35</v>
      </c>
      <c r="E52" s="39">
        <v>220.9</v>
      </c>
      <c r="F52" s="39">
        <v>0</v>
      </c>
    </row>
    <row r="53" spans="1:6" ht="22.8" x14ac:dyDescent="0.3">
      <c r="A53" s="104" t="s">
        <v>63</v>
      </c>
      <c r="B53" s="39">
        <v>0</v>
      </c>
      <c r="C53" s="38">
        <v>0</v>
      </c>
      <c r="D53" s="38">
        <v>1767.07</v>
      </c>
      <c r="E53" s="39">
        <v>0</v>
      </c>
      <c r="F53" s="39">
        <v>0</v>
      </c>
    </row>
    <row r="54" spans="1:6" x14ac:dyDescent="0.3">
      <c r="A54" s="104" t="s">
        <v>64</v>
      </c>
      <c r="B54" s="38">
        <v>1165</v>
      </c>
      <c r="C54" s="38">
        <v>0</v>
      </c>
      <c r="D54" s="38">
        <v>1787.51</v>
      </c>
      <c r="E54" s="39">
        <v>153.43</v>
      </c>
      <c r="F54" s="39">
        <v>0</v>
      </c>
    </row>
    <row r="55" spans="1:6" x14ac:dyDescent="0.3">
      <c r="A55" s="104" t="s">
        <v>65</v>
      </c>
      <c r="B55" s="39">
        <v>53.09</v>
      </c>
      <c r="C55" s="38">
        <v>0</v>
      </c>
      <c r="D55" s="39">
        <v>143.09</v>
      </c>
      <c r="E55" s="39">
        <v>269.52</v>
      </c>
      <c r="F55" s="39">
        <v>0</v>
      </c>
    </row>
    <row r="56" spans="1:6" ht="22.8" x14ac:dyDescent="0.3">
      <c r="A56" s="104" t="s">
        <v>66</v>
      </c>
      <c r="B56" s="38">
        <v>1301.3599999999999</v>
      </c>
      <c r="C56" s="38">
        <v>0</v>
      </c>
      <c r="D56" s="38">
        <v>1746.88</v>
      </c>
      <c r="E56" s="39">
        <v>134.22999999999999</v>
      </c>
      <c r="F56" s="39">
        <v>0</v>
      </c>
    </row>
    <row r="57" spans="1:6" ht="34.200000000000003" x14ac:dyDescent="0.3">
      <c r="A57" s="104" t="s">
        <v>67</v>
      </c>
      <c r="B57" s="39">
        <v>0</v>
      </c>
      <c r="C57" s="38">
        <v>0</v>
      </c>
      <c r="D57" s="39">
        <v>120.8</v>
      </c>
      <c r="E57" s="39">
        <v>0</v>
      </c>
      <c r="F57" s="39">
        <v>0</v>
      </c>
    </row>
    <row r="58" spans="1:6" x14ac:dyDescent="0.3">
      <c r="A58" s="104" t="s">
        <v>68</v>
      </c>
      <c r="B58" s="36">
        <v>246.14</v>
      </c>
      <c r="C58" s="37">
        <v>0</v>
      </c>
      <c r="D58" s="36">
        <v>279.54000000000002</v>
      </c>
      <c r="E58" s="36">
        <v>113.57</v>
      </c>
      <c r="F58" s="36">
        <v>0</v>
      </c>
    </row>
    <row r="59" spans="1:6" ht="22.8" x14ac:dyDescent="0.3">
      <c r="A59" s="104" t="s">
        <v>69</v>
      </c>
      <c r="B59" s="39">
        <v>246.14</v>
      </c>
      <c r="C59" s="38">
        <v>0</v>
      </c>
      <c r="D59" s="39">
        <v>279.54000000000002</v>
      </c>
      <c r="E59" s="39">
        <v>113.57</v>
      </c>
      <c r="F59" s="39">
        <v>0</v>
      </c>
    </row>
    <row r="60" spans="1:6" ht="34.200000000000003" x14ac:dyDescent="0.3">
      <c r="A60" s="104" t="s">
        <v>70</v>
      </c>
      <c r="B60" s="39">
        <v>246.14</v>
      </c>
      <c r="C60" s="38">
        <v>0</v>
      </c>
      <c r="D60" s="39">
        <v>279.54000000000002</v>
      </c>
      <c r="E60" s="39">
        <v>113.57</v>
      </c>
      <c r="F60" s="39">
        <v>0</v>
      </c>
    </row>
    <row r="61" spans="1:6" ht="60" x14ac:dyDescent="0.3">
      <c r="A61" s="106" t="s">
        <v>71</v>
      </c>
      <c r="B61" s="34">
        <v>18076.57</v>
      </c>
      <c r="C61" s="34">
        <f>20000+22000</f>
        <v>42000</v>
      </c>
      <c r="D61" s="34">
        <v>20103.3</v>
      </c>
      <c r="E61" s="35">
        <v>111.21</v>
      </c>
      <c r="F61" s="45">
        <f>+D61/C61</f>
        <v>0.47864999999999996</v>
      </c>
    </row>
    <row r="62" spans="1:6" ht="45.6" x14ac:dyDescent="0.3">
      <c r="A62" s="104" t="s">
        <v>72</v>
      </c>
      <c r="B62" s="38">
        <v>18076.57</v>
      </c>
      <c r="C62" s="38">
        <v>0</v>
      </c>
      <c r="D62" s="38">
        <v>20103.3</v>
      </c>
      <c r="E62" s="39">
        <v>111.21</v>
      </c>
      <c r="F62" s="39">
        <v>0</v>
      </c>
    </row>
    <row r="63" spans="1:6" ht="34.200000000000003" x14ac:dyDescent="0.3">
      <c r="A63" s="104" t="s">
        <v>73</v>
      </c>
      <c r="B63" s="38">
        <v>18076.57</v>
      </c>
      <c r="C63" s="38">
        <v>0</v>
      </c>
      <c r="D63" s="38">
        <v>20103.3</v>
      </c>
      <c r="E63" s="39">
        <v>111.21</v>
      </c>
      <c r="F63" s="39">
        <v>0</v>
      </c>
    </row>
    <row r="64" spans="1:6" x14ac:dyDescent="0.3">
      <c r="A64" s="104" t="s">
        <v>74</v>
      </c>
      <c r="B64" s="36">
        <v>715.7</v>
      </c>
      <c r="C64" s="37">
        <v>690</v>
      </c>
      <c r="D64" s="36">
        <v>695.97</v>
      </c>
      <c r="E64" s="36">
        <v>97.24</v>
      </c>
      <c r="F64" s="36">
        <v>0</v>
      </c>
    </row>
    <row r="65" spans="1:6" x14ac:dyDescent="0.3">
      <c r="A65" s="104" t="s">
        <v>75</v>
      </c>
      <c r="B65" s="39">
        <v>715.7</v>
      </c>
      <c r="C65" s="38">
        <v>0</v>
      </c>
      <c r="D65" s="39">
        <v>695.97</v>
      </c>
      <c r="E65" s="39">
        <v>97.24</v>
      </c>
      <c r="F65" s="39">
        <v>0</v>
      </c>
    </row>
    <row r="66" spans="1:6" ht="22.8" x14ac:dyDescent="0.3">
      <c r="A66" s="104" t="s">
        <v>76</v>
      </c>
      <c r="B66" s="39">
        <v>715.7</v>
      </c>
      <c r="C66" s="38">
        <v>0</v>
      </c>
      <c r="D66" s="39">
        <v>695.97</v>
      </c>
      <c r="E66" s="39">
        <v>97.24</v>
      </c>
      <c r="F66" s="39">
        <v>0</v>
      </c>
    </row>
    <row r="67" spans="1:6" ht="22.8" x14ac:dyDescent="0.3">
      <c r="A67" s="117" t="s">
        <v>10</v>
      </c>
      <c r="B67" s="118">
        <v>4406</v>
      </c>
      <c r="C67" s="118">
        <f>500000+5970+19000</f>
        <v>524970</v>
      </c>
      <c r="D67" s="118">
        <v>501026.93</v>
      </c>
      <c r="E67" s="118">
        <v>11371.47</v>
      </c>
      <c r="F67" s="119">
        <v>0</v>
      </c>
    </row>
    <row r="68" spans="1:6" ht="34.200000000000003" x14ac:dyDescent="0.3">
      <c r="A68" s="104" t="s">
        <v>77</v>
      </c>
      <c r="B68" s="37">
        <v>4406</v>
      </c>
      <c r="C68" s="37">
        <v>0</v>
      </c>
      <c r="D68" s="37">
        <v>501026.93</v>
      </c>
      <c r="E68" s="37">
        <v>11371.47</v>
      </c>
      <c r="F68" s="36">
        <v>0</v>
      </c>
    </row>
    <row r="69" spans="1:6" ht="22.8" x14ac:dyDescent="0.3">
      <c r="A69" s="104" t="s">
        <v>78</v>
      </c>
      <c r="B69" s="38">
        <v>4406</v>
      </c>
      <c r="C69" s="38">
        <v>0</v>
      </c>
      <c r="D69" s="38">
        <v>501026.93</v>
      </c>
      <c r="E69" s="38">
        <v>11371.47</v>
      </c>
      <c r="F69" s="39">
        <v>0</v>
      </c>
    </row>
    <row r="70" spans="1:6" ht="22.8" x14ac:dyDescent="0.3">
      <c r="A70" s="104" t="s">
        <v>79</v>
      </c>
      <c r="B70" s="38">
        <v>4406</v>
      </c>
      <c r="C70" s="38">
        <v>0</v>
      </c>
      <c r="D70" s="38">
        <v>501026.93</v>
      </c>
      <c r="E70" s="38">
        <v>11371.47</v>
      </c>
      <c r="F70" s="39">
        <v>0</v>
      </c>
    </row>
    <row r="71" spans="1:6" ht="24" x14ac:dyDescent="0.3">
      <c r="A71" s="58" t="s">
        <v>80</v>
      </c>
      <c r="B71" s="59">
        <v>576303.28</v>
      </c>
      <c r="C71" s="59">
        <v>1844728</v>
      </c>
      <c r="D71" s="59">
        <v>1170476.8600000001</v>
      </c>
      <c r="E71" s="60">
        <v>203.1</v>
      </c>
      <c r="F71" s="60">
        <v>63.45</v>
      </c>
    </row>
  </sheetData>
  <mergeCells count="3">
    <mergeCell ref="A1:F1"/>
    <mergeCell ref="A2:F2"/>
    <mergeCell ref="A3:F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A2F23-D6BB-4FE6-9DA5-EA7068D7C5A9}">
  <dimension ref="A1:F22"/>
  <sheetViews>
    <sheetView topLeftCell="A15" workbookViewId="0">
      <selection activeCell="J10" sqref="J10"/>
    </sheetView>
  </sheetViews>
  <sheetFormatPr defaultRowHeight="14.4" x14ac:dyDescent="0.3"/>
  <cols>
    <col min="1" max="1" width="18.33203125" style="139" customWidth="1"/>
    <col min="2" max="2" width="13.109375" style="62" customWidth="1"/>
    <col min="3" max="3" width="15.21875" style="62" customWidth="1"/>
    <col min="4" max="4" width="17.77734375" style="62" customWidth="1"/>
    <col min="5" max="5" width="12.77734375" style="62" customWidth="1"/>
    <col min="6" max="6" width="12.21875" style="62" customWidth="1"/>
  </cols>
  <sheetData>
    <row r="1" spans="1:6" ht="30.6" customHeight="1" x14ac:dyDescent="0.35">
      <c r="A1" s="166" t="s">
        <v>110</v>
      </c>
      <c r="B1" s="166"/>
      <c r="C1" s="166"/>
      <c r="D1" s="166"/>
      <c r="E1" s="166"/>
      <c r="F1" s="166"/>
    </row>
    <row r="2" spans="1:6" ht="41.4" x14ac:dyDescent="0.3">
      <c r="A2" s="137"/>
      <c r="B2" s="133" t="s">
        <v>95</v>
      </c>
      <c r="C2" s="133" t="s">
        <v>145</v>
      </c>
      <c r="D2" s="133" t="s">
        <v>146</v>
      </c>
      <c r="E2" s="133" t="s">
        <v>90</v>
      </c>
      <c r="F2" s="133" t="s">
        <v>91</v>
      </c>
    </row>
    <row r="3" spans="1:6" x14ac:dyDescent="0.3">
      <c r="A3" s="137"/>
      <c r="B3" s="133">
        <v>1</v>
      </c>
      <c r="C3" s="133">
        <v>2</v>
      </c>
      <c r="D3" s="133">
        <v>3</v>
      </c>
      <c r="E3" s="133">
        <v>4</v>
      </c>
      <c r="F3" s="133">
        <v>5</v>
      </c>
    </row>
    <row r="4" spans="1:6" ht="27.6" x14ac:dyDescent="0.3">
      <c r="A4" s="138" t="s">
        <v>84</v>
      </c>
      <c r="B4" s="134">
        <v>59844.160000000003</v>
      </c>
      <c r="C4" s="134">
        <v>199820</v>
      </c>
      <c r="D4" s="134">
        <v>117569.58</v>
      </c>
      <c r="E4" s="135">
        <f>+D4/C4</f>
        <v>0.5883774396957262</v>
      </c>
      <c r="F4" s="135">
        <f>+D4/B4</f>
        <v>1.9645957099239089</v>
      </c>
    </row>
    <row r="5" spans="1:6" ht="41.4" x14ac:dyDescent="0.3">
      <c r="A5" s="138" t="s">
        <v>86</v>
      </c>
      <c r="B5" s="134">
        <v>51329.88</v>
      </c>
      <c r="C5" s="134">
        <v>73970</v>
      </c>
      <c r="D5" s="134">
        <v>51279.16</v>
      </c>
      <c r="E5" s="135">
        <f t="shared" ref="E5:E12" si="0">+D5/C5</f>
        <v>0.69324266594565365</v>
      </c>
      <c r="F5" s="135">
        <f>+D5/B5</f>
        <v>0.99901188157852705</v>
      </c>
    </row>
    <row r="6" spans="1:6" ht="41.4" x14ac:dyDescent="0.3">
      <c r="A6" s="138" t="s">
        <v>81</v>
      </c>
      <c r="B6" s="136">
        <v>141.11000000000001</v>
      </c>
      <c r="C6" s="136">
        <v>100</v>
      </c>
      <c r="D6" s="136"/>
      <c r="E6" s="135">
        <f t="shared" si="0"/>
        <v>0</v>
      </c>
      <c r="F6" s="135">
        <f t="shared" ref="F6:F10" si="1">+D6/B6</f>
        <v>0</v>
      </c>
    </row>
    <row r="7" spans="1:6" ht="55.2" x14ac:dyDescent="0.3">
      <c r="A7" s="138" t="s">
        <v>82</v>
      </c>
      <c r="B7" s="136">
        <v>488800.97</v>
      </c>
      <c r="C7" s="136">
        <v>1071600</v>
      </c>
      <c r="D7" s="136">
        <v>630536.27</v>
      </c>
      <c r="E7" s="135">
        <f t="shared" si="0"/>
        <v>0.5884063736468832</v>
      </c>
      <c r="F7" s="135">
        <f t="shared" si="1"/>
        <v>1.2899652592751607</v>
      </c>
    </row>
    <row r="8" spans="1:6" x14ac:dyDescent="0.3">
      <c r="A8" s="138" t="s">
        <v>111</v>
      </c>
      <c r="B8" s="136">
        <v>26762.560000000001</v>
      </c>
      <c r="C8" s="136">
        <v>28920</v>
      </c>
      <c r="D8" s="136">
        <v>24312.19</v>
      </c>
      <c r="E8" s="135">
        <f t="shared" si="0"/>
        <v>0.84067047026279385</v>
      </c>
      <c r="F8" s="135">
        <f t="shared" si="1"/>
        <v>0.90844037341719164</v>
      </c>
    </row>
    <row r="9" spans="1:6" ht="27.6" x14ac:dyDescent="0.3">
      <c r="A9" s="138" t="s">
        <v>112</v>
      </c>
      <c r="B9" s="136">
        <v>70.05</v>
      </c>
      <c r="C9" s="136">
        <v>120</v>
      </c>
      <c r="D9" s="136">
        <v>70.36</v>
      </c>
      <c r="E9" s="135">
        <f t="shared" si="0"/>
        <v>0.58633333333333337</v>
      </c>
      <c r="F9" s="135">
        <f t="shared" si="1"/>
        <v>1.0044254104211279</v>
      </c>
    </row>
    <row r="10" spans="1:6" ht="55.2" x14ac:dyDescent="0.3">
      <c r="A10" s="138" t="s">
        <v>83</v>
      </c>
      <c r="B10" s="136">
        <v>540771.85</v>
      </c>
      <c r="C10" s="136">
        <v>114230</v>
      </c>
      <c r="D10" s="136">
        <v>43656.2</v>
      </c>
      <c r="E10" s="135">
        <f t="shared" si="0"/>
        <v>0.38217806180512998</v>
      </c>
      <c r="F10" s="135">
        <f t="shared" si="1"/>
        <v>8.072942406303138E-2</v>
      </c>
    </row>
    <row r="11" spans="1:6" s="26" customFormat="1" x14ac:dyDescent="0.3">
      <c r="A11" s="138">
        <v>99</v>
      </c>
      <c r="B11" s="136"/>
      <c r="C11" s="136"/>
      <c r="D11" s="136">
        <v>1436.06</v>
      </c>
      <c r="E11" s="135"/>
      <c r="F11" s="135"/>
    </row>
    <row r="12" spans="1:6" ht="27.6" x14ac:dyDescent="0.3">
      <c r="A12" s="142" t="s">
        <v>34</v>
      </c>
      <c r="B12" s="143">
        <f>+B10+B9+B8+B7+B6+B5+B4</f>
        <v>1167720.58</v>
      </c>
      <c r="C12" s="143">
        <f>+C10+C9+C8+C7+C6+C5+C4</f>
        <v>1488760</v>
      </c>
      <c r="D12" s="143">
        <f>+D11+D10+D9+D8+D7+D5+D4</f>
        <v>868859.82000000007</v>
      </c>
      <c r="E12" s="144">
        <f t="shared" si="0"/>
        <v>0.58361308740159601</v>
      </c>
      <c r="F12" s="145">
        <f>+D12/B12</f>
        <v>0.74406483441441107</v>
      </c>
    </row>
    <row r="14" spans="1:6" ht="26.4" x14ac:dyDescent="0.3">
      <c r="A14" s="140" t="s">
        <v>84</v>
      </c>
      <c r="B14" s="23">
        <v>59844.160000000003</v>
      </c>
      <c r="C14" s="23">
        <v>199820</v>
      </c>
      <c r="D14" s="23">
        <v>117569.58</v>
      </c>
      <c r="E14" s="11">
        <v>196.46</v>
      </c>
      <c r="F14" s="11">
        <v>58.84</v>
      </c>
    </row>
    <row r="15" spans="1:6" ht="52.8" x14ac:dyDescent="0.3">
      <c r="A15" s="140" t="s">
        <v>81</v>
      </c>
      <c r="B15" s="8"/>
      <c r="C15" s="11">
        <v>100</v>
      </c>
      <c r="D15" s="8"/>
      <c r="E15" s="8"/>
      <c r="F15" s="8"/>
    </row>
    <row r="16" spans="1:6" ht="39.6" x14ac:dyDescent="0.3">
      <c r="A16" s="140" t="s">
        <v>86</v>
      </c>
      <c r="B16" s="23">
        <v>51329.88</v>
      </c>
      <c r="C16" s="23">
        <v>73970</v>
      </c>
      <c r="D16" s="23">
        <v>51212.800000000003</v>
      </c>
      <c r="E16" s="11">
        <v>99.77</v>
      </c>
      <c r="F16" s="11">
        <v>69.23</v>
      </c>
    </row>
    <row r="17" spans="1:6" ht="39.6" x14ac:dyDescent="0.3">
      <c r="A17" s="140" t="s">
        <v>87</v>
      </c>
      <c r="B17" s="11">
        <v>70.05</v>
      </c>
      <c r="C17" s="11">
        <v>120</v>
      </c>
      <c r="D17" s="11">
        <v>71.36</v>
      </c>
      <c r="E17" s="11">
        <v>101.87</v>
      </c>
      <c r="F17" s="11">
        <v>59.47</v>
      </c>
    </row>
    <row r="18" spans="1:6" ht="26.4" x14ac:dyDescent="0.3">
      <c r="A18" s="140" t="s">
        <v>88</v>
      </c>
      <c r="B18" s="23">
        <v>26672.560000000001</v>
      </c>
      <c r="C18" s="23">
        <v>28920</v>
      </c>
      <c r="D18" s="23">
        <v>24312.19</v>
      </c>
      <c r="E18" s="11">
        <v>91.15</v>
      </c>
      <c r="F18" s="11">
        <v>84.07</v>
      </c>
    </row>
    <row r="19" spans="1:6" ht="66" x14ac:dyDescent="0.3">
      <c r="A19" s="140" t="s">
        <v>82</v>
      </c>
      <c r="B19" s="23">
        <v>488800.97</v>
      </c>
      <c r="C19" s="23">
        <v>1071600</v>
      </c>
      <c r="D19" s="23">
        <v>630536.27</v>
      </c>
      <c r="E19" s="11">
        <v>129</v>
      </c>
      <c r="F19" s="11">
        <v>58.84</v>
      </c>
    </row>
    <row r="20" spans="1:6" ht="66" x14ac:dyDescent="0.3">
      <c r="A20" s="140" t="s">
        <v>83</v>
      </c>
      <c r="B20" s="23">
        <v>543759.24</v>
      </c>
      <c r="C20" s="23">
        <v>114230</v>
      </c>
      <c r="D20" s="23">
        <v>43656.2</v>
      </c>
      <c r="E20" s="11">
        <v>8.0299999999999994</v>
      </c>
      <c r="F20" s="11">
        <v>38.22</v>
      </c>
    </row>
    <row r="21" spans="1:6" ht="66" x14ac:dyDescent="0.3">
      <c r="A21" s="140" t="s">
        <v>147</v>
      </c>
      <c r="B21" s="8"/>
      <c r="C21" s="8"/>
      <c r="D21" s="23">
        <v>1436.06</v>
      </c>
      <c r="E21" s="8"/>
      <c r="F21" s="8"/>
    </row>
    <row r="22" spans="1:6" ht="26.4" x14ac:dyDescent="0.3">
      <c r="A22" s="141" t="s">
        <v>80</v>
      </c>
      <c r="B22" s="128">
        <v>1170476.8600000001</v>
      </c>
      <c r="C22" s="128">
        <v>1488760</v>
      </c>
      <c r="D22" s="128">
        <v>868794.46</v>
      </c>
      <c r="E22" s="129">
        <v>74.23</v>
      </c>
      <c r="F22" s="129">
        <v>58.36</v>
      </c>
    </row>
  </sheetData>
  <mergeCells count="1">
    <mergeCell ref="A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7C74-A3BD-49A9-90E8-4F99E85424E3}">
  <dimension ref="A1:I22"/>
  <sheetViews>
    <sheetView workbookViewId="0">
      <selection sqref="A1:G2"/>
    </sheetView>
  </sheetViews>
  <sheetFormatPr defaultRowHeight="14.4" x14ac:dyDescent="0.3"/>
  <cols>
    <col min="1" max="1" width="9.109375" style="17"/>
    <col min="2" max="2" width="17.21875" style="62" customWidth="1"/>
    <col min="3" max="3" width="16.109375" customWidth="1"/>
    <col min="4" max="4" width="12.33203125" customWidth="1"/>
    <col min="5" max="5" width="13.44140625" customWidth="1"/>
    <col min="6" max="6" width="11.88671875" customWidth="1"/>
    <col min="7" max="7" width="18.33203125" customWidth="1"/>
    <col min="9" max="9" width="11.5546875" bestFit="1" customWidth="1"/>
  </cols>
  <sheetData>
    <row r="1" spans="1:9" x14ac:dyDescent="0.3">
      <c r="A1" s="167" t="s">
        <v>110</v>
      </c>
      <c r="B1" s="168"/>
      <c r="C1" s="168"/>
      <c r="D1" s="168"/>
      <c r="E1" s="168"/>
      <c r="F1" s="168"/>
      <c r="G1" s="168"/>
    </row>
    <row r="2" spans="1:9" x14ac:dyDescent="0.3">
      <c r="A2" s="168"/>
      <c r="B2" s="168"/>
      <c r="C2" s="168"/>
      <c r="D2" s="168"/>
      <c r="E2" s="168"/>
      <c r="F2" s="168"/>
      <c r="G2" s="168"/>
    </row>
    <row r="4" spans="1:9" ht="52.8" x14ac:dyDescent="0.3">
      <c r="B4" s="63"/>
      <c r="C4" s="19" t="s">
        <v>89</v>
      </c>
      <c r="D4" s="19" t="s">
        <v>94</v>
      </c>
      <c r="E4" s="19" t="s">
        <v>95</v>
      </c>
      <c r="F4" s="19" t="s">
        <v>90</v>
      </c>
      <c r="G4" s="19" t="s">
        <v>91</v>
      </c>
    </row>
    <row r="5" spans="1:9" s="18" customFormat="1" x14ac:dyDescent="0.3">
      <c r="A5" s="17"/>
      <c r="B5" s="63"/>
      <c r="C5" s="20">
        <v>2</v>
      </c>
      <c r="D5" s="20">
        <v>3</v>
      </c>
      <c r="E5" s="20">
        <v>5</v>
      </c>
      <c r="F5" s="20" t="s">
        <v>92</v>
      </c>
      <c r="G5" s="20" t="s">
        <v>93</v>
      </c>
    </row>
    <row r="6" spans="1:9" ht="26.4" x14ac:dyDescent="0.3">
      <c r="B6" s="61" t="s">
        <v>84</v>
      </c>
      <c r="C6" s="64">
        <v>135304.44</v>
      </c>
      <c r="D6" s="64">
        <f>15138+63460+25760+16320</f>
        <v>120678</v>
      </c>
      <c r="E6" s="64">
        <f>3899.9+36030.27+14538.76+5375.23</f>
        <v>59844.160000000003</v>
      </c>
      <c r="F6" s="65">
        <f>E6/C6</f>
        <v>0.44229265499343556</v>
      </c>
      <c r="G6" s="65">
        <f>+E6/D6</f>
        <v>0.49589950115182557</v>
      </c>
      <c r="H6" s="66"/>
      <c r="I6" s="32"/>
    </row>
    <row r="7" spans="1:9" ht="39.6" x14ac:dyDescent="0.3">
      <c r="A7" s="18"/>
      <c r="B7" s="61" t="s">
        <v>86</v>
      </c>
      <c r="C7" s="64">
        <v>47614.17</v>
      </c>
      <c r="D7" s="64">
        <f>68000+5970</f>
        <v>73970</v>
      </c>
      <c r="E7" s="64">
        <f>50302.95+1026.93</f>
        <v>51329.88</v>
      </c>
      <c r="F7" s="65">
        <f t="shared" ref="F7:F12" si="0">E7/C7</f>
        <v>1.0780379034224477</v>
      </c>
      <c r="G7" s="65">
        <f t="shared" ref="G7:G12" si="1">+E7/D7</f>
        <v>0.69392834933080971</v>
      </c>
      <c r="H7" s="66"/>
      <c r="I7" s="32"/>
    </row>
    <row r="8" spans="1:9" ht="52.8" x14ac:dyDescent="0.3">
      <c r="B8" s="61" t="s">
        <v>81</v>
      </c>
      <c r="C8" s="30">
        <v>26.55</v>
      </c>
      <c r="D8" s="30">
        <v>180</v>
      </c>
      <c r="E8" s="30">
        <v>141.11000000000001</v>
      </c>
      <c r="F8" s="65">
        <f t="shared" si="0"/>
        <v>5.3148775894538609</v>
      </c>
      <c r="G8" s="65">
        <f t="shared" si="1"/>
        <v>0.78394444444444455</v>
      </c>
      <c r="H8" s="66"/>
      <c r="I8" s="32"/>
    </row>
    <row r="9" spans="1:9" ht="66" x14ac:dyDescent="0.3">
      <c r="B9" s="61" t="s">
        <v>82</v>
      </c>
      <c r="C9" s="30">
        <v>396806.43</v>
      </c>
      <c r="D9" s="30">
        <v>1003800</v>
      </c>
      <c r="E9" s="30">
        <v>488800.97</v>
      </c>
      <c r="F9" s="65">
        <f t="shared" si="0"/>
        <v>1.2318373217893672</v>
      </c>
      <c r="G9" s="65">
        <f t="shared" si="1"/>
        <v>0.48695055788005576</v>
      </c>
      <c r="H9" s="66"/>
      <c r="I9" s="32"/>
    </row>
    <row r="10" spans="1:9" s="26" customFormat="1" x14ac:dyDescent="0.3">
      <c r="B10" s="61" t="s">
        <v>111</v>
      </c>
      <c r="C10" s="30"/>
      <c r="D10" s="30">
        <f>28700+1630</f>
        <v>30330</v>
      </c>
      <c r="E10" s="30">
        <f>25271.69+1400.87</f>
        <v>26672.559999999998</v>
      </c>
      <c r="F10" s="65" t="e">
        <f t="shared" si="0"/>
        <v>#DIV/0!</v>
      </c>
      <c r="G10" s="65">
        <f t="shared" si="1"/>
        <v>0.87941180349488945</v>
      </c>
      <c r="H10" s="66"/>
      <c r="I10" s="32"/>
    </row>
    <row r="11" spans="1:9" s="26" customFormat="1" ht="26.4" x14ac:dyDescent="0.3">
      <c r="B11" s="61" t="s">
        <v>112</v>
      </c>
      <c r="C11" s="30"/>
      <c r="D11" s="30">
        <v>100</v>
      </c>
      <c r="E11" s="30">
        <v>70.05</v>
      </c>
      <c r="F11" s="65" t="e">
        <f t="shared" si="0"/>
        <v>#DIV/0!</v>
      </c>
      <c r="G11" s="65">
        <f t="shared" si="1"/>
        <v>0.70050000000000001</v>
      </c>
      <c r="H11" s="66"/>
    </row>
    <row r="12" spans="1:9" ht="66" x14ac:dyDescent="0.3">
      <c r="B12" s="61" t="s">
        <v>83</v>
      </c>
      <c r="C12" s="30">
        <v>41376.129999999997</v>
      </c>
      <c r="D12" s="30">
        <v>618823</v>
      </c>
      <c r="E12" s="30">
        <v>540771.85</v>
      </c>
      <c r="F12" s="65">
        <f t="shared" si="0"/>
        <v>13.069657553763486</v>
      </c>
      <c r="G12" s="65">
        <f t="shared" si="1"/>
        <v>0.87387160787494966</v>
      </c>
      <c r="H12" s="66"/>
      <c r="I12" s="32"/>
    </row>
    <row r="13" spans="1:9" ht="26.4" x14ac:dyDescent="0.3">
      <c r="B13" s="112" t="s">
        <v>34</v>
      </c>
      <c r="C13" s="113">
        <v>438209.11</v>
      </c>
      <c r="D13" s="113">
        <v>1622803</v>
      </c>
      <c r="E13" s="113">
        <f>+E12+E11+E10+E9+E8+E7+E6</f>
        <v>1167630.5799999998</v>
      </c>
      <c r="F13" s="114">
        <v>234.98</v>
      </c>
      <c r="G13" s="114">
        <v>63.45</v>
      </c>
    </row>
    <row r="14" spans="1:9" ht="26.4" x14ac:dyDescent="0.3">
      <c r="B14" s="61" t="s">
        <v>84</v>
      </c>
      <c r="C14" s="15">
        <v>62180.3</v>
      </c>
      <c r="D14" s="15">
        <v>120678</v>
      </c>
      <c r="E14" s="15">
        <v>59844.160000000003</v>
      </c>
      <c r="F14" s="11">
        <v>96.24</v>
      </c>
      <c r="G14" s="11">
        <v>49.59</v>
      </c>
    </row>
    <row r="15" spans="1:9" ht="39.6" customHeight="1" x14ac:dyDescent="0.3">
      <c r="B15" s="61" t="s">
        <v>81</v>
      </c>
      <c r="C15" s="8"/>
      <c r="D15" s="11">
        <v>180</v>
      </c>
      <c r="E15" s="8"/>
      <c r="F15" s="8"/>
      <c r="G15" s="8"/>
    </row>
    <row r="16" spans="1:9" ht="52.8" x14ac:dyDescent="0.3">
      <c r="B16" s="61" t="s">
        <v>85</v>
      </c>
      <c r="C16" s="8"/>
      <c r="D16" s="15">
        <v>1430</v>
      </c>
      <c r="E16" s="8"/>
      <c r="F16" s="8"/>
      <c r="G16" s="8"/>
    </row>
    <row r="17" spans="2:9" ht="39.6" x14ac:dyDescent="0.3">
      <c r="B17" s="61" t="s">
        <v>86</v>
      </c>
      <c r="C17" s="15">
        <v>52020.17</v>
      </c>
      <c r="D17" s="15">
        <v>73970</v>
      </c>
      <c r="E17" s="15">
        <v>51329.88</v>
      </c>
      <c r="F17" s="11">
        <v>98.67</v>
      </c>
      <c r="G17" s="11">
        <v>69.39</v>
      </c>
    </row>
    <row r="18" spans="2:9" ht="39.6" x14ac:dyDescent="0.3">
      <c r="B18" s="61" t="s">
        <v>87</v>
      </c>
      <c r="C18" s="11">
        <v>60.03</v>
      </c>
      <c r="D18" s="11">
        <v>100</v>
      </c>
      <c r="E18" s="11">
        <v>70.05</v>
      </c>
      <c r="F18" s="11">
        <v>116.69</v>
      </c>
      <c r="G18" s="11">
        <v>70.05</v>
      </c>
    </row>
    <row r="19" spans="2:9" ht="26.4" x14ac:dyDescent="0.3">
      <c r="B19" s="61" t="s">
        <v>88</v>
      </c>
      <c r="C19" s="15">
        <v>21070.49</v>
      </c>
      <c r="D19" s="15">
        <v>30330</v>
      </c>
      <c r="E19" s="15">
        <v>26672.560000000001</v>
      </c>
      <c r="F19" s="11">
        <v>126.59</v>
      </c>
      <c r="G19" s="11">
        <v>87.94</v>
      </c>
    </row>
    <row r="20" spans="2:9" ht="66" x14ac:dyDescent="0.3">
      <c r="B20" s="61" t="s">
        <v>82</v>
      </c>
      <c r="C20" s="15">
        <v>396806.43</v>
      </c>
      <c r="D20" s="15">
        <v>1003800</v>
      </c>
      <c r="E20" s="15">
        <v>488800.97</v>
      </c>
      <c r="F20" s="11">
        <v>123.18</v>
      </c>
      <c r="G20" s="11">
        <v>48.7</v>
      </c>
    </row>
    <row r="21" spans="2:9" ht="66" x14ac:dyDescent="0.3">
      <c r="B21" s="61" t="s">
        <v>83</v>
      </c>
      <c r="C21" s="15">
        <v>44165.86</v>
      </c>
      <c r="D21" s="15">
        <v>614240</v>
      </c>
      <c r="E21" s="15">
        <v>543759.24</v>
      </c>
      <c r="F21" s="15">
        <v>1231.18</v>
      </c>
      <c r="G21" s="11">
        <v>88.53</v>
      </c>
      <c r="I21" s="32"/>
    </row>
    <row r="22" spans="2:9" ht="26.4" x14ac:dyDescent="0.3">
      <c r="B22" s="109" t="s">
        <v>80</v>
      </c>
      <c r="C22" s="110">
        <v>576303.28</v>
      </c>
      <c r="D22" s="110">
        <v>1844728</v>
      </c>
      <c r="E22" s="110">
        <f>+E21+E20+E19+E18+E17+E14</f>
        <v>1170476.8599999999</v>
      </c>
      <c r="F22" s="111">
        <v>203.1</v>
      </c>
      <c r="G22" s="111">
        <v>63.45</v>
      </c>
    </row>
  </sheetData>
  <mergeCells count="1">
    <mergeCell ref="A1:G2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AC622-1F6B-4F05-A17C-DF4F95B5883E}">
  <dimension ref="B1:H10"/>
  <sheetViews>
    <sheetView workbookViewId="0">
      <selection activeCell="I8" sqref="I8"/>
    </sheetView>
  </sheetViews>
  <sheetFormatPr defaultRowHeight="14.4" x14ac:dyDescent="0.3"/>
  <cols>
    <col min="1" max="1" width="9.88671875" customWidth="1"/>
    <col min="2" max="2" width="14" customWidth="1"/>
    <col min="3" max="3" width="20.44140625" customWidth="1"/>
    <col min="4" max="5" width="14" customWidth="1"/>
    <col min="6" max="6" width="12.5546875" customWidth="1"/>
    <col min="7" max="7" width="14" customWidth="1"/>
  </cols>
  <sheetData>
    <row r="1" spans="2:8" s="21" customFormat="1" x14ac:dyDescent="0.3"/>
    <row r="2" spans="2:8" s="21" customFormat="1" ht="18" x14ac:dyDescent="0.35">
      <c r="B2" s="26"/>
      <c r="C2" s="67" t="s">
        <v>113</v>
      </c>
      <c r="D2" s="67"/>
      <c r="E2" s="26"/>
      <c r="F2" s="26"/>
      <c r="G2" s="26"/>
      <c r="H2" s="26"/>
    </row>
    <row r="3" spans="2:8" ht="18" x14ac:dyDescent="0.35">
      <c r="B3" s="26"/>
      <c r="C3" s="67"/>
      <c r="D3" s="67"/>
      <c r="E3" s="26"/>
      <c r="F3" s="26"/>
      <c r="G3" s="26"/>
      <c r="H3" s="26"/>
    </row>
    <row r="4" spans="2:8" x14ac:dyDescent="0.3">
      <c r="B4" s="26"/>
      <c r="C4" s="146">
        <v>1</v>
      </c>
      <c r="D4" s="146">
        <v>2</v>
      </c>
      <c r="E4" s="146">
        <v>3</v>
      </c>
      <c r="F4" s="146">
        <v>4</v>
      </c>
      <c r="G4" s="146">
        <v>5</v>
      </c>
      <c r="H4" s="26"/>
    </row>
    <row r="5" spans="2:8" ht="15.6" x14ac:dyDescent="0.3">
      <c r="B5" s="28" t="s">
        <v>0</v>
      </c>
      <c r="C5" s="28" t="s">
        <v>114</v>
      </c>
      <c r="D5" s="28" t="s">
        <v>115</v>
      </c>
      <c r="E5" s="28" t="s">
        <v>148</v>
      </c>
      <c r="F5" s="28"/>
      <c r="G5" s="28"/>
      <c r="H5" s="26"/>
    </row>
    <row r="6" spans="2:8" ht="26.4" x14ac:dyDescent="0.3">
      <c r="B6" s="22" t="s">
        <v>96</v>
      </c>
      <c r="C6" s="23">
        <v>1170476.8600000001</v>
      </c>
      <c r="D6" s="23">
        <v>1488760</v>
      </c>
      <c r="E6" s="23">
        <v>868794.46</v>
      </c>
      <c r="F6" s="11">
        <f>+E6/C6</f>
        <v>0.74225684393282232</v>
      </c>
      <c r="G6" s="11">
        <f>+E6/D6</f>
        <v>0.58356918509363498</v>
      </c>
      <c r="H6" s="26"/>
    </row>
    <row r="7" spans="2:8" ht="39.6" x14ac:dyDescent="0.3">
      <c r="B7" s="22" t="s">
        <v>97</v>
      </c>
      <c r="C7" s="23">
        <f>+C6</f>
        <v>1170476.8600000001</v>
      </c>
      <c r="D7" s="23">
        <f>+D6</f>
        <v>1488760</v>
      </c>
      <c r="E7" s="23">
        <f>+E6</f>
        <v>868794.46</v>
      </c>
      <c r="F7" s="11">
        <f>+F6</f>
        <v>0.74225684393282232</v>
      </c>
      <c r="G7" s="11">
        <f>+G6</f>
        <v>0.58356918509363498</v>
      </c>
      <c r="H7" s="26"/>
    </row>
    <row r="8" spans="2:8" ht="66" x14ac:dyDescent="0.3">
      <c r="B8" s="16" t="s">
        <v>98</v>
      </c>
      <c r="C8" s="25">
        <f>+C7</f>
        <v>1170476.8600000001</v>
      </c>
      <c r="D8" s="25">
        <f>+D6</f>
        <v>1488760</v>
      </c>
      <c r="E8" s="25">
        <f>+E7</f>
        <v>868794.46</v>
      </c>
      <c r="F8" s="68">
        <f>+F7</f>
        <v>0.74225684393282232</v>
      </c>
      <c r="G8" s="68">
        <f>+G7</f>
        <v>0.58356918509363498</v>
      </c>
      <c r="H8" s="26"/>
    </row>
    <row r="9" spans="2:8" x14ac:dyDescent="0.3">
      <c r="B9" s="26"/>
      <c r="C9" s="26"/>
      <c r="D9" s="26"/>
      <c r="E9" s="26"/>
      <c r="F9" s="26"/>
      <c r="G9" s="26"/>
      <c r="H9" s="26"/>
    </row>
    <row r="10" spans="2:8" x14ac:dyDescent="0.3">
      <c r="B10" s="26"/>
      <c r="C10" s="26"/>
      <c r="D10" s="26"/>
      <c r="E10" s="26"/>
      <c r="F10" s="26"/>
      <c r="G10" s="26"/>
      <c r="H10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DDB42-FDB5-4121-A22E-04FE5B1F959A}">
  <dimension ref="B1:E118"/>
  <sheetViews>
    <sheetView workbookViewId="0">
      <selection activeCell="B111" sqref="B111:D111"/>
    </sheetView>
  </sheetViews>
  <sheetFormatPr defaultRowHeight="14.4" x14ac:dyDescent="0.3"/>
  <cols>
    <col min="1" max="1" width="4.33203125" customWidth="1"/>
    <col min="2" max="2" width="23.6640625" style="75" customWidth="1"/>
    <col min="3" max="3" width="20.44140625" style="76" customWidth="1"/>
    <col min="4" max="4" width="22.44140625" style="76" customWidth="1"/>
    <col min="5" max="5" width="16.6640625" style="76" customWidth="1"/>
  </cols>
  <sheetData>
    <row r="1" spans="2:5" x14ac:dyDescent="0.3">
      <c r="B1" s="69" t="s">
        <v>100</v>
      </c>
      <c r="C1" s="169" t="s">
        <v>101</v>
      </c>
      <c r="D1" s="169"/>
      <c r="E1" s="27"/>
    </row>
    <row r="2" spans="2:5" x14ac:dyDescent="0.3">
      <c r="B2" s="69" t="s">
        <v>102</v>
      </c>
      <c r="C2" s="169" t="s">
        <v>103</v>
      </c>
      <c r="D2" s="169"/>
      <c r="E2" s="27"/>
    </row>
    <row r="3" spans="2:5" ht="14.4" customHeight="1" x14ac:dyDescent="0.3">
      <c r="B3" s="69" t="s">
        <v>104</v>
      </c>
      <c r="C3" s="170" t="s">
        <v>99</v>
      </c>
      <c r="D3" s="171"/>
      <c r="E3" s="172"/>
    </row>
    <row r="4" spans="2:5" x14ac:dyDescent="0.3">
      <c r="B4" s="77" t="s">
        <v>0</v>
      </c>
      <c r="C4" s="78" t="s">
        <v>131</v>
      </c>
      <c r="D4" s="78" t="s">
        <v>116</v>
      </c>
      <c r="E4" s="78"/>
    </row>
    <row r="5" spans="2:5" x14ac:dyDescent="0.3">
      <c r="B5" s="79" t="s">
        <v>117</v>
      </c>
      <c r="C5" s="80">
        <v>1844728</v>
      </c>
      <c r="D5" s="80">
        <v>1170476.8600000001</v>
      </c>
      <c r="E5" s="81"/>
    </row>
    <row r="6" spans="2:5" ht="26.4" x14ac:dyDescent="0.3">
      <c r="B6" s="83" t="s">
        <v>99</v>
      </c>
      <c r="C6" s="84">
        <v>1844728</v>
      </c>
      <c r="D6" s="84">
        <v>1170476.8600000001</v>
      </c>
      <c r="E6" s="98">
        <f>D6/C6</f>
        <v>0.63449834338720945</v>
      </c>
    </row>
    <row r="7" spans="2:5" ht="66" x14ac:dyDescent="0.3">
      <c r="B7" s="91" t="s">
        <v>118</v>
      </c>
      <c r="C7" s="92">
        <v>1071800</v>
      </c>
      <c r="D7" s="92">
        <v>539103.92000000004</v>
      </c>
      <c r="E7" s="100">
        <f t="shared" ref="E7:E70" si="0">D7/C7</f>
        <v>0.50298928904646389</v>
      </c>
    </row>
    <row r="8" spans="2:5" ht="26.4" x14ac:dyDescent="0.3">
      <c r="B8" s="85" t="s">
        <v>119</v>
      </c>
      <c r="C8" s="86">
        <v>68000</v>
      </c>
      <c r="D8" s="86">
        <v>50302.95</v>
      </c>
      <c r="E8" s="99">
        <f t="shared" si="0"/>
        <v>0.73974926470588231</v>
      </c>
    </row>
    <row r="9" spans="2:5" ht="26.4" x14ac:dyDescent="0.3">
      <c r="B9" s="82" t="s">
        <v>86</v>
      </c>
      <c r="C9" s="80">
        <v>68000</v>
      </c>
      <c r="D9" s="80">
        <v>50302.95</v>
      </c>
      <c r="E9" s="97">
        <f t="shared" si="0"/>
        <v>0.73974926470588231</v>
      </c>
    </row>
    <row r="10" spans="2:5" x14ac:dyDescent="0.3">
      <c r="B10" s="79" t="s">
        <v>42</v>
      </c>
      <c r="C10" s="80">
        <v>67650</v>
      </c>
      <c r="D10" s="80">
        <v>50023.41</v>
      </c>
      <c r="E10" s="97">
        <f t="shared" si="0"/>
        <v>0.73944434589800445</v>
      </c>
    </row>
    <row r="11" spans="2:5" x14ac:dyDescent="0.3">
      <c r="B11" s="79" t="s">
        <v>44</v>
      </c>
      <c r="C11" s="81">
        <v>0</v>
      </c>
      <c r="D11" s="80">
        <v>3250.75</v>
      </c>
      <c r="E11" s="97"/>
    </row>
    <row r="12" spans="2:5" ht="26.4" x14ac:dyDescent="0.3">
      <c r="B12" s="79" t="s">
        <v>46</v>
      </c>
      <c r="C12" s="81">
        <v>0</v>
      </c>
      <c r="D12" s="81">
        <v>604</v>
      </c>
      <c r="E12" s="97"/>
    </row>
    <row r="13" spans="2:5" ht="26.4" x14ac:dyDescent="0.3">
      <c r="B13" s="79" t="s">
        <v>48</v>
      </c>
      <c r="C13" s="81">
        <v>0</v>
      </c>
      <c r="D13" s="80">
        <v>7627.76</v>
      </c>
      <c r="E13" s="97"/>
    </row>
    <row r="14" spans="2:5" x14ac:dyDescent="0.3">
      <c r="B14" s="79" t="s">
        <v>50</v>
      </c>
      <c r="C14" s="81">
        <v>0</v>
      </c>
      <c r="D14" s="80">
        <v>13304.42</v>
      </c>
      <c r="E14" s="97"/>
    </row>
    <row r="15" spans="2:5" ht="39.6" x14ac:dyDescent="0.3">
      <c r="B15" s="79" t="s">
        <v>51</v>
      </c>
      <c r="C15" s="81">
        <v>0</v>
      </c>
      <c r="D15" s="80">
        <v>1100.18</v>
      </c>
      <c r="E15" s="97"/>
    </row>
    <row r="16" spans="2:5" ht="26.4" x14ac:dyDescent="0.3">
      <c r="B16" s="79" t="s">
        <v>52</v>
      </c>
      <c r="C16" s="81">
        <v>0</v>
      </c>
      <c r="D16" s="81">
        <v>955.4</v>
      </c>
      <c r="E16" s="97"/>
    </row>
    <row r="17" spans="2:5" ht="26.4" x14ac:dyDescent="0.3">
      <c r="B17" s="79" t="s">
        <v>53</v>
      </c>
      <c r="C17" s="81">
        <v>0</v>
      </c>
      <c r="D17" s="81">
        <v>225.05</v>
      </c>
      <c r="E17" s="97"/>
    </row>
    <row r="18" spans="2:5" ht="26.4" x14ac:dyDescent="0.3">
      <c r="B18" s="79" t="s">
        <v>55</v>
      </c>
      <c r="C18" s="81">
        <v>0</v>
      </c>
      <c r="D18" s="80">
        <v>2288.4699999999998</v>
      </c>
      <c r="E18" s="97"/>
    </row>
    <row r="19" spans="2:5" ht="26.4" x14ac:dyDescent="0.3">
      <c r="B19" s="79" t="s">
        <v>56</v>
      </c>
      <c r="C19" s="81">
        <v>0</v>
      </c>
      <c r="D19" s="80">
        <v>6470.26</v>
      </c>
      <c r="E19" s="97"/>
    </row>
    <row r="20" spans="2:5" ht="26.4" x14ac:dyDescent="0.3">
      <c r="B20" s="79" t="s">
        <v>57</v>
      </c>
      <c r="C20" s="81">
        <v>0</v>
      </c>
      <c r="D20" s="80">
        <v>1875</v>
      </c>
      <c r="E20" s="97"/>
    </row>
    <row r="21" spans="2:5" x14ac:dyDescent="0.3">
      <c r="B21" s="79" t="s">
        <v>58</v>
      </c>
      <c r="C21" s="81">
        <v>0</v>
      </c>
      <c r="D21" s="80">
        <v>2490.77</v>
      </c>
      <c r="E21" s="97"/>
    </row>
    <row r="22" spans="2:5" x14ac:dyDescent="0.3">
      <c r="B22" s="79" t="s">
        <v>60</v>
      </c>
      <c r="C22" s="81">
        <v>0</v>
      </c>
      <c r="D22" s="80">
        <v>2040.19</v>
      </c>
      <c r="E22" s="97"/>
    </row>
    <row r="23" spans="2:5" x14ac:dyDescent="0.3">
      <c r="B23" s="79" t="s">
        <v>61</v>
      </c>
      <c r="C23" s="81">
        <v>0</v>
      </c>
      <c r="D23" s="80">
        <v>3709.81</v>
      </c>
      <c r="E23" s="97"/>
    </row>
    <row r="24" spans="2:5" x14ac:dyDescent="0.3">
      <c r="B24" s="79" t="s">
        <v>63</v>
      </c>
      <c r="C24" s="81">
        <v>0</v>
      </c>
      <c r="D24" s="80">
        <v>1767.07</v>
      </c>
      <c r="E24" s="97"/>
    </row>
    <row r="25" spans="2:5" x14ac:dyDescent="0.3">
      <c r="B25" s="79" t="s">
        <v>64</v>
      </c>
      <c r="C25" s="81">
        <v>0</v>
      </c>
      <c r="D25" s="80">
        <v>1787.51</v>
      </c>
      <c r="E25" s="97"/>
    </row>
    <row r="26" spans="2:5" x14ac:dyDescent="0.3">
      <c r="B26" s="79" t="s">
        <v>65</v>
      </c>
      <c r="C26" s="81">
        <v>0</v>
      </c>
      <c r="D26" s="81">
        <v>143.09</v>
      </c>
      <c r="E26" s="97"/>
    </row>
    <row r="27" spans="2:5" x14ac:dyDescent="0.3">
      <c r="B27" s="79" t="s">
        <v>66</v>
      </c>
      <c r="C27" s="81">
        <v>0</v>
      </c>
      <c r="D27" s="81">
        <v>262.88</v>
      </c>
      <c r="E27" s="97"/>
    </row>
    <row r="28" spans="2:5" ht="26.4" x14ac:dyDescent="0.3">
      <c r="B28" s="79" t="s">
        <v>67</v>
      </c>
      <c r="C28" s="81">
        <v>0</v>
      </c>
      <c r="D28" s="81">
        <v>120.8</v>
      </c>
      <c r="E28" s="97"/>
    </row>
    <row r="29" spans="2:5" x14ac:dyDescent="0.3">
      <c r="B29" s="79" t="s">
        <v>68</v>
      </c>
      <c r="C29" s="81">
        <v>350</v>
      </c>
      <c r="D29" s="81">
        <v>279.54000000000002</v>
      </c>
      <c r="E29" s="97">
        <f t="shared" si="0"/>
        <v>0.79868571428571433</v>
      </c>
    </row>
    <row r="30" spans="2:5" ht="26.4" x14ac:dyDescent="0.3">
      <c r="B30" s="79" t="s">
        <v>70</v>
      </c>
      <c r="C30" s="81">
        <v>0</v>
      </c>
      <c r="D30" s="81">
        <v>279.54000000000002</v>
      </c>
      <c r="E30" s="97"/>
    </row>
    <row r="31" spans="2:5" ht="52.8" x14ac:dyDescent="0.3">
      <c r="B31" s="87" t="s">
        <v>120</v>
      </c>
      <c r="C31" s="88">
        <v>1003800</v>
      </c>
      <c r="D31" s="88">
        <v>488800.97</v>
      </c>
      <c r="E31" s="101">
        <f t="shared" si="0"/>
        <v>0.48695055788005576</v>
      </c>
    </row>
    <row r="32" spans="2:5" ht="52.8" x14ac:dyDescent="0.3">
      <c r="B32" s="82" t="s">
        <v>82</v>
      </c>
      <c r="C32" s="80">
        <v>1003800</v>
      </c>
      <c r="D32" s="80">
        <v>488800.97</v>
      </c>
      <c r="E32" s="97">
        <f t="shared" si="0"/>
        <v>0.48695055788005576</v>
      </c>
    </row>
    <row r="33" spans="2:5" x14ac:dyDescent="0.3">
      <c r="B33" s="79" t="s">
        <v>35</v>
      </c>
      <c r="C33" s="80">
        <v>979800</v>
      </c>
      <c r="D33" s="80">
        <v>475669.1</v>
      </c>
      <c r="E33" s="97">
        <f t="shared" si="0"/>
        <v>0.48547570932843437</v>
      </c>
    </row>
    <row r="34" spans="2:5" x14ac:dyDescent="0.3">
      <c r="B34" s="79" t="s">
        <v>37</v>
      </c>
      <c r="C34" s="81">
        <v>0</v>
      </c>
      <c r="D34" s="80">
        <v>388470.91</v>
      </c>
      <c r="E34" s="97"/>
    </row>
    <row r="35" spans="2:5" ht="26.4" x14ac:dyDescent="0.3">
      <c r="B35" s="79" t="s">
        <v>39</v>
      </c>
      <c r="C35" s="81">
        <v>0</v>
      </c>
      <c r="D35" s="80">
        <v>23100.42</v>
      </c>
      <c r="E35" s="97"/>
    </row>
    <row r="36" spans="2:5" ht="26.4" x14ac:dyDescent="0.3">
      <c r="B36" s="79" t="s">
        <v>41</v>
      </c>
      <c r="C36" s="81">
        <v>0</v>
      </c>
      <c r="D36" s="80">
        <v>64097.77</v>
      </c>
      <c r="E36" s="97"/>
    </row>
    <row r="37" spans="2:5" x14ac:dyDescent="0.3">
      <c r="B37" s="79" t="s">
        <v>42</v>
      </c>
      <c r="C37" s="80">
        <v>24000</v>
      </c>
      <c r="D37" s="80">
        <v>13131.87</v>
      </c>
      <c r="E37" s="97">
        <f t="shared" si="0"/>
        <v>0.54716125000000004</v>
      </c>
    </row>
    <row r="38" spans="2:5" ht="39.6" x14ac:dyDescent="0.3">
      <c r="B38" s="79" t="s">
        <v>45</v>
      </c>
      <c r="C38" s="81">
        <v>0</v>
      </c>
      <c r="D38" s="80">
        <v>11647.87</v>
      </c>
      <c r="E38" s="97"/>
    </row>
    <row r="39" spans="2:5" x14ac:dyDescent="0.3">
      <c r="B39" s="79" t="s">
        <v>66</v>
      </c>
      <c r="C39" s="81">
        <v>0</v>
      </c>
      <c r="D39" s="80">
        <v>1484</v>
      </c>
      <c r="E39" s="97"/>
    </row>
    <row r="40" spans="2:5" ht="79.2" x14ac:dyDescent="0.3">
      <c r="B40" s="89" t="s">
        <v>121</v>
      </c>
      <c r="C40" s="90">
        <v>766958</v>
      </c>
      <c r="D40" s="90">
        <v>630346.01</v>
      </c>
      <c r="E40" s="102">
        <f t="shared" si="0"/>
        <v>0.82187813413511568</v>
      </c>
    </row>
    <row r="41" spans="2:5" ht="39.6" x14ac:dyDescent="0.3">
      <c r="B41" s="94" t="s">
        <v>122</v>
      </c>
      <c r="C41" s="95">
        <v>519538</v>
      </c>
      <c r="D41" s="95">
        <v>504776.21</v>
      </c>
      <c r="E41" s="103">
        <f t="shared" si="0"/>
        <v>0.97158669818184618</v>
      </c>
    </row>
    <row r="42" spans="2:5" ht="26.4" x14ac:dyDescent="0.3">
      <c r="B42" s="93" t="s">
        <v>84</v>
      </c>
      <c r="C42" s="80">
        <v>15138</v>
      </c>
      <c r="D42" s="80">
        <v>3899.9</v>
      </c>
      <c r="E42" s="97">
        <f t="shared" si="0"/>
        <v>0.25762319989430571</v>
      </c>
    </row>
    <row r="43" spans="2:5" x14ac:dyDescent="0.3">
      <c r="B43" s="79" t="s">
        <v>42</v>
      </c>
      <c r="C43" s="80">
        <v>15138</v>
      </c>
      <c r="D43" s="80">
        <v>3899.9</v>
      </c>
      <c r="E43" s="97">
        <f t="shared" si="0"/>
        <v>0.25762319989430571</v>
      </c>
    </row>
    <row r="44" spans="2:5" x14ac:dyDescent="0.3">
      <c r="B44" s="79" t="s">
        <v>44</v>
      </c>
      <c r="C44" s="81">
        <v>0</v>
      </c>
      <c r="D44" s="80">
        <v>3899.9</v>
      </c>
      <c r="E44" s="97"/>
    </row>
    <row r="45" spans="2:5" ht="26.4" x14ac:dyDescent="0.3">
      <c r="B45" s="93" t="s">
        <v>81</v>
      </c>
      <c r="C45" s="81">
        <v>180</v>
      </c>
      <c r="D45" s="79"/>
      <c r="E45" s="97"/>
    </row>
    <row r="46" spans="2:5" x14ac:dyDescent="0.3">
      <c r="B46" s="79" t="s">
        <v>42</v>
      </c>
      <c r="C46" s="81">
        <v>180</v>
      </c>
      <c r="D46" s="81">
        <v>0</v>
      </c>
      <c r="E46" s="97"/>
    </row>
    <row r="47" spans="2:5" ht="39.6" x14ac:dyDescent="0.3">
      <c r="B47" s="93" t="s">
        <v>85</v>
      </c>
      <c r="C47" s="80">
        <v>1430</v>
      </c>
      <c r="D47" s="79"/>
      <c r="E47" s="97"/>
    </row>
    <row r="48" spans="2:5" x14ac:dyDescent="0.3">
      <c r="B48" s="79" t="s">
        <v>42</v>
      </c>
      <c r="C48" s="80">
        <v>1383</v>
      </c>
      <c r="D48" s="81">
        <v>0</v>
      </c>
      <c r="E48" s="97"/>
    </row>
    <row r="49" spans="2:5" x14ac:dyDescent="0.3">
      <c r="B49" s="79" t="s">
        <v>74</v>
      </c>
      <c r="C49" s="81">
        <v>7</v>
      </c>
      <c r="D49" s="81">
        <v>0</v>
      </c>
      <c r="E49" s="97"/>
    </row>
    <row r="50" spans="2:5" ht="39.6" x14ac:dyDescent="0.3">
      <c r="B50" s="79" t="s">
        <v>77</v>
      </c>
      <c r="C50" s="81">
        <v>40</v>
      </c>
      <c r="D50" s="81">
        <v>0</v>
      </c>
      <c r="E50" s="97"/>
    </row>
    <row r="51" spans="2:5" ht="39.6" x14ac:dyDescent="0.3">
      <c r="B51" s="93" t="s">
        <v>83</v>
      </c>
      <c r="C51" s="80">
        <v>502790</v>
      </c>
      <c r="D51" s="80">
        <v>500876.31</v>
      </c>
      <c r="E51" s="97">
        <f t="shared" si="0"/>
        <v>0.99619385827084861</v>
      </c>
    </row>
    <row r="52" spans="2:5" x14ac:dyDescent="0.3">
      <c r="B52" s="79" t="s">
        <v>42</v>
      </c>
      <c r="C52" s="80">
        <v>2100</v>
      </c>
      <c r="D52" s="81">
        <v>180.34</v>
      </c>
      <c r="E52" s="97">
        <f t="shared" si="0"/>
        <v>8.5876190476190481E-2</v>
      </c>
    </row>
    <row r="53" spans="2:5" ht="26.4" x14ac:dyDescent="0.3">
      <c r="B53" s="79" t="s">
        <v>48</v>
      </c>
      <c r="C53" s="81">
        <v>0</v>
      </c>
      <c r="D53" s="81">
        <v>180.34</v>
      </c>
      <c r="E53" s="97"/>
    </row>
    <row r="54" spans="2:5" x14ac:dyDescent="0.3">
      <c r="B54" s="79" t="s">
        <v>74</v>
      </c>
      <c r="C54" s="81">
        <v>690</v>
      </c>
      <c r="D54" s="81">
        <v>695.97</v>
      </c>
      <c r="E54" s="97">
        <f t="shared" si="0"/>
        <v>1.0086521739130436</v>
      </c>
    </row>
    <row r="55" spans="2:5" ht="26.4" x14ac:dyDescent="0.3">
      <c r="B55" s="79" t="s">
        <v>76</v>
      </c>
      <c r="C55" s="81">
        <v>0</v>
      </c>
      <c r="D55" s="81">
        <v>695.97</v>
      </c>
      <c r="E55" s="97"/>
    </row>
    <row r="56" spans="2:5" ht="39.6" x14ac:dyDescent="0.3">
      <c r="B56" s="79" t="s">
        <v>77</v>
      </c>
      <c r="C56" s="80">
        <v>500000</v>
      </c>
      <c r="D56" s="80">
        <v>500000</v>
      </c>
      <c r="E56" s="97">
        <f t="shared" si="0"/>
        <v>1</v>
      </c>
    </row>
    <row r="57" spans="2:5" ht="26.4" x14ac:dyDescent="0.3">
      <c r="B57" s="79" t="s">
        <v>79</v>
      </c>
      <c r="C57" s="81">
        <v>0</v>
      </c>
      <c r="D57" s="80">
        <v>500000</v>
      </c>
      <c r="E57" s="97"/>
    </row>
    <row r="58" spans="2:5" ht="26.4" x14ac:dyDescent="0.3">
      <c r="B58" s="94" t="s">
        <v>123</v>
      </c>
      <c r="C58" s="95">
        <v>83460</v>
      </c>
      <c r="D58" s="95">
        <v>45362.79</v>
      </c>
      <c r="E58" s="97">
        <f t="shared" si="0"/>
        <v>0.54352731847591662</v>
      </c>
    </row>
    <row r="59" spans="2:5" ht="26.4" x14ac:dyDescent="0.3">
      <c r="B59" s="82" t="s">
        <v>84</v>
      </c>
      <c r="C59" s="80">
        <v>63460</v>
      </c>
      <c r="D59" s="80">
        <v>36030.269999999997</v>
      </c>
      <c r="E59" s="97">
        <f t="shared" si="0"/>
        <v>0.56776347305389219</v>
      </c>
    </row>
    <row r="60" spans="2:5" x14ac:dyDescent="0.3">
      <c r="B60" s="79" t="s">
        <v>35</v>
      </c>
      <c r="C60" s="80">
        <v>40100</v>
      </c>
      <c r="D60" s="80">
        <v>24498.54</v>
      </c>
      <c r="E60" s="97">
        <f t="shared" si="0"/>
        <v>0.61093615960099756</v>
      </c>
    </row>
    <row r="61" spans="2:5" x14ac:dyDescent="0.3">
      <c r="B61" s="79" t="s">
        <v>37</v>
      </c>
      <c r="C61" s="81">
        <v>0</v>
      </c>
      <c r="D61" s="80">
        <v>20342.09</v>
      </c>
      <c r="E61" s="97"/>
    </row>
    <row r="62" spans="2:5" ht="26.4" x14ac:dyDescent="0.3">
      <c r="B62" s="79" t="s">
        <v>39</v>
      </c>
      <c r="C62" s="81">
        <v>0</v>
      </c>
      <c r="D62" s="81">
        <v>800</v>
      </c>
      <c r="E62" s="97"/>
    </row>
    <row r="63" spans="2:5" ht="26.4" x14ac:dyDescent="0.3">
      <c r="B63" s="79" t="s">
        <v>41</v>
      </c>
      <c r="C63" s="81">
        <v>0</v>
      </c>
      <c r="D63" s="80">
        <v>3356.45</v>
      </c>
      <c r="E63" s="97"/>
    </row>
    <row r="64" spans="2:5" x14ac:dyDescent="0.3">
      <c r="B64" s="79" t="s">
        <v>42</v>
      </c>
      <c r="C64" s="80">
        <v>1360</v>
      </c>
      <c r="D64" s="81">
        <v>760.95</v>
      </c>
      <c r="E64" s="97">
        <f t="shared" si="0"/>
        <v>0.55952205882352946</v>
      </c>
    </row>
    <row r="65" spans="2:5" x14ac:dyDescent="0.3">
      <c r="B65" s="79" t="s">
        <v>44</v>
      </c>
      <c r="C65" s="81">
        <v>0</v>
      </c>
      <c r="D65" s="81">
        <v>90</v>
      </c>
      <c r="E65" s="97"/>
    </row>
    <row r="66" spans="2:5" ht="39.6" x14ac:dyDescent="0.3">
      <c r="B66" s="79" t="s">
        <v>45</v>
      </c>
      <c r="C66" s="81">
        <v>0</v>
      </c>
      <c r="D66" s="81">
        <v>510.95</v>
      </c>
      <c r="E66" s="97"/>
    </row>
    <row r="67" spans="2:5" ht="26.4" x14ac:dyDescent="0.3">
      <c r="B67" s="79" t="s">
        <v>59</v>
      </c>
      <c r="C67" s="81">
        <v>0</v>
      </c>
      <c r="D67" s="81">
        <v>160</v>
      </c>
      <c r="E67" s="97"/>
    </row>
    <row r="68" spans="2:5" ht="39.6" x14ac:dyDescent="0.3">
      <c r="B68" s="79" t="s">
        <v>71</v>
      </c>
      <c r="C68" s="80">
        <v>22000</v>
      </c>
      <c r="D68" s="80">
        <v>10770.78</v>
      </c>
      <c r="E68" s="97">
        <f t="shared" si="0"/>
        <v>0.48958090909090912</v>
      </c>
    </row>
    <row r="69" spans="2:5" ht="26.4" x14ac:dyDescent="0.3">
      <c r="B69" s="79" t="s">
        <v>73</v>
      </c>
      <c r="C69" s="81">
        <v>0</v>
      </c>
      <c r="D69" s="80">
        <v>10770.78</v>
      </c>
      <c r="E69" s="97"/>
    </row>
    <row r="70" spans="2:5" ht="39.6" x14ac:dyDescent="0.3">
      <c r="B70" s="82" t="s">
        <v>83</v>
      </c>
      <c r="C70" s="80">
        <v>20000</v>
      </c>
      <c r="D70" s="80">
        <v>9332.52</v>
      </c>
      <c r="E70" s="97">
        <f t="shared" si="0"/>
        <v>0.46662600000000004</v>
      </c>
    </row>
    <row r="71" spans="2:5" ht="39.6" x14ac:dyDescent="0.3">
      <c r="B71" s="79" t="s">
        <v>71</v>
      </c>
      <c r="C71" s="80">
        <v>20000</v>
      </c>
      <c r="D71" s="80">
        <v>9332.52</v>
      </c>
      <c r="E71" s="97">
        <f t="shared" ref="E71:E117" si="1">D71/C71</f>
        <v>0.46662600000000004</v>
      </c>
    </row>
    <row r="72" spans="2:5" ht="26.4" x14ac:dyDescent="0.3">
      <c r="B72" s="79" t="s">
        <v>73</v>
      </c>
      <c r="C72" s="81">
        <v>0</v>
      </c>
      <c r="D72" s="80">
        <v>9332.52</v>
      </c>
      <c r="E72" s="97"/>
    </row>
    <row r="73" spans="2:5" ht="26.4" x14ac:dyDescent="0.3">
      <c r="B73" s="94" t="s">
        <v>124</v>
      </c>
      <c r="C73" s="95">
        <v>25760</v>
      </c>
      <c r="D73" s="95">
        <v>14538.76</v>
      </c>
      <c r="E73" s="103">
        <f t="shared" si="1"/>
        <v>0.56439285714285714</v>
      </c>
    </row>
    <row r="74" spans="2:5" ht="26.4" x14ac:dyDescent="0.3">
      <c r="B74" s="82" t="s">
        <v>84</v>
      </c>
      <c r="C74" s="80">
        <v>25760</v>
      </c>
      <c r="D74" s="80">
        <v>14538.76</v>
      </c>
      <c r="E74" s="97">
        <f t="shared" si="1"/>
        <v>0.56439285714285714</v>
      </c>
    </row>
    <row r="75" spans="2:5" x14ac:dyDescent="0.3">
      <c r="B75" s="79" t="s">
        <v>35</v>
      </c>
      <c r="C75" s="80">
        <v>24000</v>
      </c>
      <c r="D75" s="80">
        <v>13582.43</v>
      </c>
      <c r="E75" s="97">
        <f t="shared" si="1"/>
        <v>0.56593458333333335</v>
      </c>
    </row>
    <row r="76" spans="2:5" x14ac:dyDescent="0.3">
      <c r="B76" s="79" t="s">
        <v>37</v>
      </c>
      <c r="C76" s="81">
        <v>0</v>
      </c>
      <c r="D76" s="80">
        <v>11315.38</v>
      </c>
      <c r="E76" s="97"/>
    </row>
    <row r="77" spans="2:5" ht="26.4" x14ac:dyDescent="0.3">
      <c r="B77" s="79" t="s">
        <v>39</v>
      </c>
      <c r="C77" s="81">
        <v>0</v>
      </c>
      <c r="D77" s="81">
        <v>400</v>
      </c>
      <c r="E77" s="97"/>
    </row>
    <row r="78" spans="2:5" ht="26.4" x14ac:dyDescent="0.3">
      <c r="B78" s="79" t="s">
        <v>41</v>
      </c>
      <c r="C78" s="81">
        <v>0</v>
      </c>
      <c r="D78" s="80">
        <v>1867.05</v>
      </c>
      <c r="E78" s="97"/>
    </row>
    <row r="79" spans="2:5" x14ac:dyDescent="0.3">
      <c r="B79" s="79" t="s">
        <v>42</v>
      </c>
      <c r="C79" s="80">
        <v>1760</v>
      </c>
      <c r="D79" s="81">
        <v>956.33</v>
      </c>
      <c r="E79" s="97">
        <f t="shared" si="1"/>
        <v>0.54336931818181822</v>
      </c>
    </row>
    <row r="80" spans="2:5" ht="39.6" x14ac:dyDescent="0.3">
      <c r="B80" s="79" t="s">
        <v>45</v>
      </c>
      <c r="C80" s="81">
        <v>0</v>
      </c>
      <c r="D80" s="81">
        <v>796.33</v>
      </c>
      <c r="E80" s="97"/>
    </row>
    <row r="81" spans="2:5" ht="26.4" x14ac:dyDescent="0.3">
      <c r="B81" s="79" t="s">
        <v>59</v>
      </c>
      <c r="C81" s="81">
        <v>0</v>
      </c>
      <c r="D81" s="81">
        <v>160</v>
      </c>
      <c r="E81" s="97"/>
    </row>
    <row r="82" spans="2:5" ht="26.4" x14ac:dyDescent="0.3">
      <c r="B82" s="94" t="s">
        <v>125</v>
      </c>
      <c r="C82" s="95">
        <v>45020</v>
      </c>
      <c r="D82" s="95">
        <v>30646.92</v>
      </c>
      <c r="E82" s="103">
        <f t="shared" si="1"/>
        <v>0.68074011550422031</v>
      </c>
    </row>
    <row r="83" spans="2:5" ht="26.4" x14ac:dyDescent="0.3">
      <c r="B83" s="82" t="s">
        <v>84</v>
      </c>
      <c r="C83" s="80">
        <v>16320</v>
      </c>
      <c r="D83" s="80">
        <v>5375.23</v>
      </c>
      <c r="E83" s="97">
        <f t="shared" si="1"/>
        <v>0.32936458333333329</v>
      </c>
    </row>
    <row r="84" spans="2:5" x14ac:dyDescent="0.3">
      <c r="B84" s="79" t="s">
        <v>35</v>
      </c>
      <c r="C84" s="80">
        <v>13900</v>
      </c>
      <c r="D84" s="80">
        <v>3883.8</v>
      </c>
      <c r="E84" s="97">
        <f t="shared" si="1"/>
        <v>0.27941007194244605</v>
      </c>
    </row>
    <row r="85" spans="2:5" x14ac:dyDescent="0.3">
      <c r="B85" s="79" t="s">
        <v>37</v>
      </c>
      <c r="C85" s="81">
        <v>0</v>
      </c>
      <c r="D85" s="80">
        <v>1617</v>
      </c>
      <c r="E85" s="97"/>
    </row>
    <row r="86" spans="2:5" ht="26.4" x14ac:dyDescent="0.3">
      <c r="B86" s="79" t="s">
        <v>39</v>
      </c>
      <c r="C86" s="81">
        <v>0</v>
      </c>
      <c r="D86" s="80">
        <v>2000</v>
      </c>
      <c r="E86" s="97"/>
    </row>
    <row r="87" spans="2:5" ht="26.4" x14ac:dyDescent="0.3">
      <c r="B87" s="79" t="s">
        <v>41</v>
      </c>
      <c r="C87" s="81">
        <v>0</v>
      </c>
      <c r="D87" s="81">
        <v>266.8</v>
      </c>
      <c r="E87" s="97"/>
    </row>
    <row r="88" spans="2:5" x14ac:dyDescent="0.3">
      <c r="B88" s="79" t="s">
        <v>42</v>
      </c>
      <c r="C88" s="80">
        <v>2420</v>
      </c>
      <c r="D88" s="80">
        <v>1491.43</v>
      </c>
      <c r="E88" s="97">
        <f t="shared" si="1"/>
        <v>0.61629338842975212</v>
      </c>
    </row>
    <row r="89" spans="2:5" x14ac:dyDescent="0.3">
      <c r="B89" s="79" t="s">
        <v>44</v>
      </c>
      <c r="C89" s="81">
        <v>0</v>
      </c>
      <c r="D89" s="81">
        <v>210</v>
      </c>
      <c r="E89" s="97"/>
    </row>
    <row r="90" spans="2:5" ht="39.6" x14ac:dyDescent="0.3">
      <c r="B90" s="79" t="s">
        <v>45</v>
      </c>
      <c r="C90" s="81">
        <v>0</v>
      </c>
      <c r="D90" s="80">
        <v>1281.43</v>
      </c>
      <c r="E90" s="97"/>
    </row>
    <row r="91" spans="2:5" ht="26.4" x14ac:dyDescent="0.3">
      <c r="B91" s="82" t="s">
        <v>88</v>
      </c>
      <c r="C91" s="80">
        <v>28700</v>
      </c>
      <c r="D91" s="80">
        <v>25271.69</v>
      </c>
      <c r="E91" s="97">
        <f t="shared" si="1"/>
        <v>0.88054668989547036</v>
      </c>
    </row>
    <row r="92" spans="2:5" x14ac:dyDescent="0.3">
      <c r="B92" s="79" t="s">
        <v>35</v>
      </c>
      <c r="C92" s="80">
        <v>28700</v>
      </c>
      <c r="D92" s="80">
        <v>25271.69</v>
      </c>
      <c r="E92" s="97">
        <f t="shared" si="1"/>
        <v>0.88054668989547036</v>
      </c>
    </row>
    <row r="93" spans="2:5" x14ac:dyDescent="0.3">
      <c r="B93" s="79" t="s">
        <v>37</v>
      </c>
      <c r="C93" s="81">
        <v>0</v>
      </c>
      <c r="D93" s="80">
        <v>21692.41</v>
      </c>
      <c r="E93" s="97"/>
    </row>
    <row r="94" spans="2:5" ht="26.4" x14ac:dyDescent="0.3">
      <c r="B94" s="79" t="s">
        <v>41</v>
      </c>
      <c r="C94" s="81">
        <v>0</v>
      </c>
      <c r="D94" s="80">
        <v>3579.28</v>
      </c>
      <c r="E94" s="97"/>
    </row>
    <row r="95" spans="2:5" x14ac:dyDescent="0.3">
      <c r="B95" s="79" t="s">
        <v>42</v>
      </c>
      <c r="C95" s="81">
        <v>0</v>
      </c>
      <c r="D95" s="81">
        <v>0</v>
      </c>
      <c r="E95" s="97"/>
    </row>
    <row r="96" spans="2:5" ht="39.6" x14ac:dyDescent="0.3">
      <c r="B96" s="79" t="s">
        <v>45</v>
      </c>
      <c r="C96" s="81">
        <v>0</v>
      </c>
      <c r="D96" s="81">
        <v>0</v>
      </c>
      <c r="E96" s="97"/>
    </row>
    <row r="97" spans="2:5" ht="26.4" x14ac:dyDescent="0.3">
      <c r="B97" s="94" t="s">
        <v>126</v>
      </c>
      <c r="C97" s="95">
        <v>19000</v>
      </c>
      <c r="D97" s="96">
        <v>0</v>
      </c>
      <c r="E97" s="97">
        <f t="shared" si="1"/>
        <v>0</v>
      </c>
    </row>
    <row r="98" spans="2:5" ht="39.6" x14ac:dyDescent="0.3">
      <c r="B98" s="79" t="s">
        <v>83</v>
      </c>
      <c r="C98" s="80">
        <v>19000</v>
      </c>
      <c r="D98" s="79"/>
      <c r="E98" s="97">
        <f t="shared" si="1"/>
        <v>0</v>
      </c>
    </row>
    <row r="99" spans="2:5" ht="39.6" x14ac:dyDescent="0.3">
      <c r="B99" s="79" t="s">
        <v>77</v>
      </c>
      <c r="C99" s="80">
        <v>19000</v>
      </c>
      <c r="D99" s="81">
        <v>0</v>
      </c>
      <c r="E99" s="97"/>
    </row>
    <row r="100" spans="2:5" ht="26.4" x14ac:dyDescent="0.3">
      <c r="B100" s="94" t="s">
        <v>127</v>
      </c>
      <c r="C100" s="95">
        <v>1730</v>
      </c>
      <c r="D100" s="95">
        <v>1470.92</v>
      </c>
      <c r="E100" s="97">
        <f t="shared" si="1"/>
        <v>0.85024277456647401</v>
      </c>
    </row>
    <row r="101" spans="2:5" ht="26.4" x14ac:dyDescent="0.3">
      <c r="B101" s="82" t="s">
        <v>87</v>
      </c>
      <c r="C101" s="81">
        <v>100</v>
      </c>
      <c r="D101" s="81">
        <v>70.05</v>
      </c>
      <c r="E101" s="97">
        <f t="shared" si="1"/>
        <v>0.70050000000000001</v>
      </c>
    </row>
    <row r="102" spans="2:5" x14ac:dyDescent="0.3">
      <c r="B102" s="79" t="s">
        <v>42</v>
      </c>
      <c r="C102" s="81">
        <v>100</v>
      </c>
      <c r="D102" s="81">
        <v>70.05</v>
      </c>
      <c r="E102" s="97">
        <f t="shared" si="1"/>
        <v>0.70050000000000001</v>
      </c>
    </row>
    <row r="103" spans="2:5" x14ac:dyDescent="0.3">
      <c r="B103" s="79" t="s">
        <v>49</v>
      </c>
      <c r="C103" s="81">
        <v>0</v>
      </c>
      <c r="D103" s="81">
        <v>70.05</v>
      </c>
      <c r="E103" s="97"/>
    </row>
    <row r="104" spans="2:5" ht="26.4" x14ac:dyDescent="0.3">
      <c r="B104" s="82" t="s">
        <v>88</v>
      </c>
      <c r="C104" s="80">
        <v>1630</v>
      </c>
      <c r="D104" s="80">
        <v>1400.87</v>
      </c>
      <c r="E104" s="97">
        <f t="shared" si="1"/>
        <v>0.85942944785276065</v>
      </c>
    </row>
    <row r="105" spans="2:5" x14ac:dyDescent="0.3">
      <c r="B105" s="79" t="s">
        <v>42</v>
      </c>
      <c r="C105" s="80">
        <v>1630</v>
      </c>
      <c r="D105" s="80">
        <v>1400.87</v>
      </c>
      <c r="E105" s="97">
        <f t="shared" si="1"/>
        <v>0.85942944785276065</v>
      </c>
    </row>
    <row r="106" spans="2:5" x14ac:dyDescent="0.3">
      <c r="B106" s="79" t="s">
        <v>49</v>
      </c>
      <c r="C106" s="81">
        <v>0</v>
      </c>
      <c r="D106" s="80">
        <v>1400.87</v>
      </c>
      <c r="E106" s="97"/>
    </row>
    <row r="107" spans="2:5" ht="39.6" x14ac:dyDescent="0.3">
      <c r="B107" s="94" t="s">
        <v>128</v>
      </c>
      <c r="C107" s="95">
        <v>72450</v>
      </c>
      <c r="D107" s="95">
        <v>33550.410000000003</v>
      </c>
      <c r="E107" s="103">
        <f t="shared" si="1"/>
        <v>0.46308364389233958</v>
      </c>
    </row>
    <row r="108" spans="2:5" ht="39.6" x14ac:dyDescent="0.3">
      <c r="B108" s="82" t="s">
        <v>83</v>
      </c>
      <c r="C108" s="80">
        <v>72450</v>
      </c>
      <c r="D108" s="80">
        <v>33550.410000000003</v>
      </c>
      <c r="E108" s="97">
        <f t="shared" si="1"/>
        <v>0.46308364389233958</v>
      </c>
    </row>
    <row r="109" spans="2:5" x14ac:dyDescent="0.3">
      <c r="B109" s="79" t="s">
        <v>42</v>
      </c>
      <c r="C109" s="80">
        <v>72450</v>
      </c>
      <c r="D109" s="80">
        <v>33550.410000000003</v>
      </c>
      <c r="E109" s="97">
        <f t="shared" si="1"/>
        <v>0.46308364389233958</v>
      </c>
    </row>
    <row r="110" spans="2:5" x14ac:dyDescent="0.3">
      <c r="B110" s="79" t="s">
        <v>49</v>
      </c>
      <c r="C110" s="81">
        <v>0</v>
      </c>
      <c r="D110" s="80">
        <v>33550.410000000003</v>
      </c>
      <c r="E110" s="97"/>
    </row>
    <row r="111" spans="2:5" ht="52.8" x14ac:dyDescent="0.3">
      <c r="B111" s="94" t="s">
        <v>129</v>
      </c>
      <c r="C111" s="95">
        <v>5970</v>
      </c>
      <c r="D111" s="95">
        <v>1026.93</v>
      </c>
      <c r="E111" s="103">
        <f t="shared" si="1"/>
        <v>0.17201507537688443</v>
      </c>
    </row>
    <row r="112" spans="2:5" ht="26.4" x14ac:dyDescent="0.3">
      <c r="B112" s="79" t="s">
        <v>130</v>
      </c>
      <c r="C112" s="80">
        <v>5970</v>
      </c>
      <c r="D112" s="80">
        <v>1026.93</v>
      </c>
      <c r="E112" s="97">
        <f t="shared" si="1"/>
        <v>0.17201507537688443</v>
      </c>
    </row>
    <row r="113" spans="2:5" ht="26.4" x14ac:dyDescent="0.3">
      <c r="B113" s="79" t="s">
        <v>84</v>
      </c>
      <c r="C113" s="79"/>
      <c r="D113" s="79"/>
      <c r="E113" s="97"/>
    </row>
    <row r="114" spans="2:5" x14ac:dyDescent="0.3">
      <c r="B114" s="79" t="s">
        <v>42</v>
      </c>
      <c r="C114" s="81">
        <v>0</v>
      </c>
      <c r="D114" s="81">
        <v>0</v>
      </c>
      <c r="E114" s="97"/>
    </row>
    <row r="115" spans="2:5" x14ac:dyDescent="0.3">
      <c r="B115" s="79" t="s">
        <v>44</v>
      </c>
      <c r="C115" s="81">
        <v>0</v>
      </c>
      <c r="D115" s="81">
        <v>0</v>
      </c>
      <c r="E115" s="97"/>
    </row>
    <row r="116" spans="2:5" ht="26.4" x14ac:dyDescent="0.3">
      <c r="B116" s="79" t="s">
        <v>86</v>
      </c>
      <c r="C116" s="80">
        <v>5970</v>
      </c>
      <c r="D116" s="80">
        <v>1026.93</v>
      </c>
      <c r="E116" s="97">
        <f t="shared" si="1"/>
        <v>0.17201507537688443</v>
      </c>
    </row>
    <row r="117" spans="2:5" ht="39.6" x14ac:dyDescent="0.3">
      <c r="B117" s="79" t="s">
        <v>77</v>
      </c>
      <c r="C117" s="80">
        <v>5970</v>
      </c>
      <c r="D117" s="80">
        <v>1026.93</v>
      </c>
      <c r="E117" s="97">
        <f t="shared" si="1"/>
        <v>0.17201507537688443</v>
      </c>
    </row>
    <row r="118" spans="2:5" ht="26.4" x14ac:dyDescent="0.3">
      <c r="B118" s="79" t="s">
        <v>79</v>
      </c>
      <c r="C118" s="81">
        <v>0</v>
      </c>
      <c r="D118" s="80">
        <v>1026.93</v>
      </c>
      <c r="E118" s="97"/>
    </row>
  </sheetData>
  <mergeCells count="3">
    <mergeCell ref="C1:D1"/>
    <mergeCell ref="C2:D2"/>
    <mergeCell ref="C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39896-36D4-4378-9382-B79D3D6F3C5E}">
  <dimension ref="A3:D117"/>
  <sheetViews>
    <sheetView topLeftCell="A103" workbookViewId="0">
      <selection activeCell="F116" sqref="F116"/>
    </sheetView>
  </sheetViews>
  <sheetFormatPr defaultRowHeight="14.4" x14ac:dyDescent="0.3"/>
  <cols>
    <col min="1" max="1" width="23.77734375" style="151" customWidth="1"/>
    <col min="2" max="4" width="23.77734375" style="125" customWidth="1"/>
  </cols>
  <sheetData>
    <row r="3" spans="1:4" ht="15.6" x14ac:dyDescent="0.3">
      <c r="A3" s="28" t="s">
        <v>0</v>
      </c>
      <c r="B3" s="28" t="s">
        <v>149</v>
      </c>
      <c r="C3" s="28" t="s">
        <v>116</v>
      </c>
      <c r="D3" s="28" t="s">
        <v>150</v>
      </c>
    </row>
    <row r="4" spans="1:4" ht="26.4" x14ac:dyDescent="0.3">
      <c r="A4" s="82" t="s">
        <v>151</v>
      </c>
      <c r="B4" s="149">
        <v>1488760</v>
      </c>
      <c r="C4" s="149">
        <v>868794.46</v>
      </c>
      <c r="D4" s="150">
        <v>58.36</v>
      </c>
    </row>
    <row r="5" spans="1:4" ht="66" x14ac:dyDescent="0.3">
      <c r="A5" s="22" t="s">
        <v>152</v>
      </c>
      <c r="B5" s="23">
        <v>1488760</v>
      </c>
      <c r="C5" s="23">
        <v>868794.46</v>
      </c>
      <c r="D5" s="11">
        <v>58.36</v>
      </c>
    </row>
    <row r="6" spans="1:4" ht="26.4" x14ac:dyDescent="0.3">
      <c r="A6" s="22" t="s">
        <v>153</v>
      </c>
      <c r="B6" s="23">
        <v>1488760</v>
      </c>
      <c r="C6" s="23">
        <v>868794.46</v>
      </c>
      <c r="D6" s="11">
        <v>58.36</v>
      </c>
    </row>
    <row r="7" spans="1:4" ht="26.4" x14ac:dyDescent="0.3">
      <c r="A7" s="153" t="s">
        <v>99</v>
      </c>
      <c r="B7" s="23">
        <v>1488760</v>
      </c>
      <c r="C7" s="23">
        <v>868794.46</v>
      </c>
      <c r="D7" s="11">
        <v>58.36</v>
      </c>
    </row>
    <row r="8" spans="1:4" s="26" customFormat="1" ht="52.8" x14ac:dyDescent="0.3">
      <c r="A8" s="153" t="s">
        <v>118</v>
      </c>
      <c r="B8" s="23">
        <v>1071800</v>
      </c>
      <c r="C8" s="23">
        <v>539103.92000000004</v>
      </c>
      <c r="D8" s="24">
        <f>+C8/B8</f>
        <v>0.50298928904646389</v>
      </c>
    </row>
    <row r="9" spans="1:4" ht="26.4" x14ac:dyDescent="0.3">
      <c r="A9" s="152" t="s">
        <v>154</v>
      </c>
      <c r="B9" s="147">
        <v>68000</v>
      </c>
      <c r="C9" s="147">
        <v>49716.55</v>
      </c>
      <c r="D9" s="148">
        <v>73.11</v>
      </c>
    </row>
    <row r="10" spans="1:4" ht="26.4" x14ac:dyDescent="0.3">
      <c r="A10" s="22" t="s">
        <v>86</v>
      </c>
      <c r="B10" s="23">
        <v>68000</v>
      </c>
      <c r="C10" s="23">
        <v>49716.55</v>
      </c>
      <c r="D10" s="11">
        <v>73.11</v>
      </c>
    </row>
    <row r="11" spans="1:4" x14ac:dyDescent="0.3">
      <c r="A11" s="22" t="s">
        <v>42</v>
      </c>
      <c r="B11" s="23">
        <v>67600</v>
      </c>
      <c r="C11" s="23">
        <v>49478.39</v>
      </c>
      <c r="D11" s="11">
        <v>73.19</v>
      </c>
    </row>
    <row r="12" spans="1:4" x14ac:dyDescent="0.3">
      <c r="A12" s="22" t="s">
        <v>44</v>
      </c>
      <c r="B12" s="11">
        <v>0</v>
      </c>
      <c r="C12" s="23">
        <v>4927.71</v>
      </c>
      <c r="D12" s="11">
        <v>0</v>
      </c>
    </row>
    <row r="13" spans="1:4" ht="26.4" x14ac:dyDescent="0.3">
      <c r="A13" s="22" t="s">
        <v>46</v>
      </c>
      <c r="B13" s="11">
        <v>0</v>
      </c>
      <c r="C13" s="11">
        <v>275</v>
      </c>
      <c r="D13" s="11">
        <v>0</v>
      </c>
    </row>
    <row r="14" spans="1:4" ht="26.4" x14ac:dyDescent="0.3">
      <c r="A14" s="22" t="s">
        <v>48</v>
      </c>
      <c r="B14" s="11">
        <v>0</v>
      </c>
      <c r="C14" s="23">
        <v>6410.56</v>
      </c>
      <c r="D14" s="11">
        <v>0</v>
      </c>
    </row>
    <row r="15" spans="1:4" x14ac:dyDescent="0.3">
      <c r="A15" s="22" t="s">
        <v>50</v>
      </c>
      <c r="B15" s="11">
        <v>0</v>
      </c>
      <c r="C15" s="23">
        <v>8280.64</v>
      </c>
      <c r="D15" s="11">
        <v>0</v>
      </c>
    </row>
    <row r="16" spans="1:4" ht="39.6" x14ac:dyDescent="0.3">
      <c r="A16" s="22" t="s">
        <v>51</v>
      </c>
      <c r="B16" s="11">
        <v>0</v>
      </c>
      <c r="C16" s="11">
        <v>618.37</v>
      </c>
      <c r="D16" s="11">
        <v>0</v>
      </c>
    </row>
    <row r="17" spans="1:4" ht="26.4" x14ac:dyDescent="0.3">
      <c r="A17" s="22" t="s">
        <v>52</v>
      </c>
      <c r="B17" s="11">
        <v>0</v>
      </c>
      <c r="C17" s="11">
        <v>555</v>
      </c>
      <c r="D17" s="11">
        <v>0</v>
      </c>
    </row>
    <row r="18" spans="1:4" ht="26.4" x14ac:dyDescent="0.3">
      <c r="A18" s="22" t="s">
        <v>55</v>
      </c>
      <c r="B18" s="11">
        <v>0</v>
      </c>
      <c r="C18" s="23">
        <v>2447.0700000000002</v>
      </c>
      <c r="D18" s="11">
        <v>0</v>
      </c>
    </row>
    <row r="19" spans="1:4" ht="26.4" x14ac:dyDescent="0.3">
      <c r="A19" s="22" t="s">
        <v>56</v>
      </c>
      <c r="B19" s="11">
        <v>0</v>
      </c>
      <c r="C19" s="23">
        <v>3879.3</v>
      </c>
      <c r="D19" s="11">
        <v>0</v>
      </c>
    </row>
    <row r="20" spans="1:4" ht="26.4" x14ac:dyDescent="0.3">
      <c r="A20" s="22" t="s">
        <v>57</v>
      </c>
      <c r="B20" s="11">
        <v>0</v>
      </c>
      <c r="C20" s="11">
        <v>312.5</v>
      </c>
      <c r="D20" s="11">
        <v>0</v>
      </c>
    </row>
    <row r="21" spans="1:4" x14ac:dyDescent="0.3">
      <c r="A21" s="22" t="s">
        <v>58</v>
      </c>
      <c r="B21" s="11">
        <v>0</v>
      </c>
      <c r="C21" s="23">
        <v>3016.16</v>
      </c>
      <c r="D21" s="11">
        <v>0</v>
      </c>
    </row>
    <row r="22" spans="1:4" x14ac:dyDescent="0.3">
      <c r="A22" s="22" t="s">
        <v>60</v>
      </c>
      <c r="B22" s="11">
        <v>0</v>
      </c>
      <c r="C22" s="23">
        <v>2243.35</v>
      </c>
      <c r="D22" s="11">
        <v>0</v>
      </c>
    </row>
    <row r="23" spans="1:4" x14ac:dyDescent="0.3">
      <c r="A23" s="22" t="s">
        <v>61</v>
      </c>
      <c r="B23" s="11">
        <v>0</v>
      </c>
      <c r="C23" s="23">
        <v>14704.15</v>
      </c>
      <c r="D23" s="11">
        <v>0</v>
      </c>
    </row>
    <row r="24" spans="1:4" x14ac:dyDescent="0.3">
      <c r="A24" s="22" t="s">
        <v>64</v>
      </c>
      <c r="B24" s="11">
        <v>0</v>
      </c>
      <c r="C24" s="11">
        <v>468</v>
      </c>
      <c r="D24" s="11">
        <v>0</v>
      </c>
    </row>
    <row r="25" spans="1:4" x14ac:dyDescent="0.3">
      <c r="A25" s="22" t="s">
        <v>65</v>
      </c>
      <c r="B25" s="11">
        <v>0</v>
      </c>
      <c r="C25" s="11">
        <v>260</v>
      </c>
      <c r="D25" s="11">
        <v>0</v>
      </c>
    </row>
    <row r="26" spans="1:4" x14ac:dyDescent="0.3">
      <c r="A26" s="22" t="s">
        <v>66</v>
      </c>
      <c r="B26" s="11">
        <v>0</v>
      </c>
      <c r="C26" s="11">
        <v>793.93</v>
      </c>
      <c r="D26" s="11">
        <v>0</v>
      </c>
    </row>
    <row r="27" spans="1:4" ht="26.4" x14ac:dyDescent="0.3">
      <c r="A27" s="22" t="s">
        <v>67</v>
      </c>
      <c r="B27" s="11">
        <v>0</v>
      </c>
      <c r="C27" s="11">
        <v>286.64999999999998</v>
      </c>
      <c r="D27" s="11">
        <v>0</v>
      </c>
    </row>
    <row r="28" spans="1:4" x14ac:dyDescent="0.3">
      <c r="A28" s="22" t="s">
        <v>68</v>
      </c>
      <c r="B28" s="11">
        <v>400</v>
      </c>
      <c r="C28" s="11">
        <v>238.16</v>
      </c>
      <c r="D28" s="11">
        <v>59.54</v>
      </c>
    </row>
    <row r="29" spans="1:4" ht="26.4" x14ac:dyDescent="0.3">
      <c r="A29" s="22" t="s">
        <v>70</v>
      </c>
      <c r="B29" s="11">
        <v>0</v>
      </c>
      <c r="C29" s="11">
        <v>238.16</v>
      </c>
      <c r="D29" s="11">
        <v>0</v>
      </c>
    </row>
    <row r="30" spans="1:4" ht="39.6" x14ac:dyDescent="0.3">
      <c r="A30" s="152" t="s">
        <v>155</v>
      </c>
      <c r="B30" s="147">
        <v>1071600</v>
      </c>
      <c r="C30" s="147">
        <v>630536.27</v>
      </c>
      <c r="D30" s="148">
        <v>58.84</v>
      </c>
    </row>
    <row r="31" spans="1:4" ht="52.8" x14ac:dyDescent="0.3">
      <c r="A31" s="22" t="s">
        <v>82</v>
      </c>
      <c r="B31" s="23">
        <v>1071600</v>
      </c>
      <c r="C31" s="23">
        <v>630536.27</v>
      </c>
      <c r="D31" s="11">
        <v>58.84</v>
      </c>
    </row>
    <row r="32" spans="1:4" x14ac:dyDescent="0.3">
      <c r="A32" s="22" t="s">
        <v>35</v>
      </c>
      <c r="B32" s="23">
        <v>1046100</v>
      </c>
      <c r="C32" s="23">
        <v>615137.09</v>
      </c>
      <c r="D32" s="11">
        <v>58.8</v>
      </c>
    </row>
    <row r="33" spans="1:4" x14ac:dyDescent="0.3">
      <c r="A33" s="22" t="s">
        <v>37</v>
      </c>
      <c r="B33" s="11">
        <v>0</v>
      </c>
      <c r="C33" s="23">
        <v>506959.52</v>
      </c>
      <c r="D33" s="11">
        <v>0</v>
      </c>
    </row>
    <row r="34" spans="1:4" ht="26.4" x14ac:dyDescent="0.3">
      <c r="A34" s="22" t="s">
        <v>135</v>
      </c>
      <c r="B34" s="11">
        <v>0</v>
      </c>
      <c r="C34" s="23">
        <v>6041.84</v>
      </c>
      <c r="D34" s="11">
        <v>0</v>
      </c>
    </row>
    <row r="35" spans="1:4" ht="26.4" x14ac:dyDescent="0.3">
      <c r="A35" s="22" t="s">
        <v>136</v>
      </c>
      <c r="B35" s="11">
        <v>0</v>
      </c>
      <c r="C35" s="11">
        <v>468.15</v>
      </c>
      <c r="D35" s="11">
        <v>0</v>
      </c>
    </row>
    <row r="36" spans="1:4" ht="26.4" x14ac:dyDescent="0.3">
      <c r="A36" s="22" t="s">
        <v>39</v>
      </c>
      <c r="B36" s="11">
        <v>0</v>
      </c>
      <c r="C36" s="23">
        <v>16945.04</v>
      </c>
      <c r="D36" s="11">
        <v>0</v>
      </c>
    </row>
    <row r="37" spans="1:4" ht="26.4" x14ac:dyDescent="0.3">
      <c r="A37" s="22" t="s">
        <v>41</v>
      </c>
      <c r="B37" s="11">
        <v>0</v>
      </c>
      <c r="C37" s="23">
        <v>84722.54</v>
      </c>
      <c r="D37" s="11">
        <v>0</v>
      </c>
    </row>
    <row r="38" spans="1:4" x14ac:dyDescent="0.3">
      <c r="A38" s="22" t="s">
        <v>42</v>
      </c>
      <c r="B38" s="23">
        <v>25500</v>
      </c>
      <c r="C38" s="23">
        <v>15399.18</v>
      </c>
      <c r="D38" s="11">
        <v>60.39</v>
      </c>
    </row>
    <row r="39" spans="1:4" ht="39.6" x14ac:dyDescent="0.3">
      <c r="A39" s="22" t="s">
        <v>45</v>
      </c>
      <c r="B39" s="11">
        <v>0</v>
      </c>
      <c r="C39" s="23">
        <v>13775.79</v>
      </c>
      <c r="D39" s="11">
        <v>0</v>
      </c>
    </row>
    <row r="40" spans="1:4" x14ac:dyDescent="0.3">
      <c r="A40" s="22" t="s">
        <v>66</v>
      </c>
      <c r="B40" s="11">
        <v>0</v>
      </c>
      <c r="C40" s="23">
        <v>1623.39</v>
      </c>
      <c r="D40" s="11">
        <v>0</v>
      </c>
    </row>
    <row r="41" spans="1:4" s="26" customFormat="1" ht="79.2" x14ac:dyDescent="0.3">
      <c r="A41" s="153" t="s">
        <v>121</v>
      </c>
      <c r="B41" s="23">
        <v>766958</v>
      </c>
      <c r="C41" s="23">
        <v>630346.01</v>
      </c>
      <c r="D41" s="11"/>
    </row>
    <row r="42" spans="1:4" ht="39.6" x14ac:dyDescent="0.3">
      <c r="A42" s="152" t="s">
        <v>156</v>
      </c>
      <c r="B42" s="147">
        <v>29330</v>
      </c>
      <c r="C42" s="147">
        <v>20076.46</v>
      </c>
      <c r="D42" s="148">
        <v>68.45</v>
      </c>
    </row>
    <row r="43" spans="1:4" ht="26.4" x14ac:dyDescent="0.3">
      <c r="A43" s="22" t="s">
        <v>84</v>
      </c>
      <c r="B43" s="23">
        <v>27500</v>
      </c>
      <c r="C43" s="23">
        <v>16281.25</v>
      </c>
      <c r="D43" s="11">
        <v>59.2</v>
      </c>
    </row>
    <row r="44" spans="1:4" x14ac:dyDescent="0.3">
      <c r="A44" s="22" t="s">
        <v>42</v>
      </c>
      <c r="B44" s="23">
        <v>27500</v>
      </c>
      <c r="C44" s="23">
        <v>16281.25</v>
      </c>
      <c r="D44" s="11">
        <v>59.2</v>
      </c>
    </row>
    <row r="45" spans="1:4" x14ac:dyDescent="0.3">
      <c r="A45" s="22" t="s">
        <v>50</v>
      </c>
      <c r="B45" s="11">
        <v>0</v>
      </c>
      <c r="C45" s="23">
        <v>7130.25</v>
      </c>
      <c r="D45" s="11">
        <v>0</v>
      </c>
    </row>
    <row r="46" spans="1:4" ht="26.4" x14ac:dyDescent="0.3">
      <c r="A46" s="22" t="s">
        <v>56</v>
      </c>
      <c r="B46" s="11">
        <v>0</v>
      </c>
      <c r="C46" s="11">
        <v>625</v>
      </c>
      <c r="D46" s="11">
        <v>0</v>
      </c>
    </row>
    <row r="47" spans="1:4" x14ac:dyDescent="0.3">
      <c r="A47" s="22" t="s">
        <v>61</v>
      </c>
      <c r="B47" s="11">
        <v>0</v>
      </c>
      <c r="C47" s="23">
        <v>8526</v>
      </c>
      <c r="D47" s="11">
        <v>0</v>
      </c>
    </row>
    <row r="48" spans="1:4" ht="26.4" x14ac:dyDescent="0.3">
      <c r="A48" s="22" t="s">
        <v>81</v>
      </c>
      <c r="B48" s="11">
        <v>100</v>
      </c>
      <c r="C48" s="8"/>
      <c r="D48" s="8"/>
    </row>
    <row r="49" spans="1:4" x14ac:dyDescent="0.3">
      <c r="A49" s="22" t="s">
        <v>42</v>
      </c>
      <c r="B49" s="11">
        <v>100</v>
      </c>
      <c r="C49" s="11">
        <v>0</v>
      </c>
      <c r="D49" s="11">
        <v>0</v>
      </c>
    </row>
    <row r="50" spans="1:4" ht="39.6" x14ac:dyDescent="0.3">
      <c r="A50" s="22" t="s">
        <v>83</v>
      </c>
      <c r="B50" s="23">
        <v>1730</v>
      </c>
      <c r="C50" s="23">
        <v>2359.15</v>
      </c>
      <c r="D50" s="11">
        <v>136.37</v>
      </c>
    </row>
    <row r="51" spans="1:4" x14ac:dyDescent="0.3">
      <c r="A51" s="22" t="s">
        <v>42</v>
      </c>
      <c r="B51" s="23">
        <v>1000</v>
      </c>
      <c r="C51" s="23">
        <v>1612.16</v>
      </c>
      <c r="D51" s="11">
        <v>161.22</v>
      </c>
    </row>
    <row r="52" spans="1:4" x14ac:dyDescent="0.3">
      <c r="A52" s="22" t="s">
        <v>44</v>
      </c>
      <c r="B52" s="11">
        <v>0</v>
      </c>
      <c r="C52" s="11">
        <v>700</v>
      </c>
      <c r="D52" s="11">
        <v>0</v>
      </c>
    </row>
    <row r="53" spans="1:4" ht="26.4" x14ac:dyDescent="0.3">
      <c r="A53" s="22" t="s">
        <v>48</v>
      </c>
      <c r="B53" s="11">
        <v>0</v>
      </c>
      <c r="C53" s="11">
        <v>812.16</v>
      </c>
      <c r="D53" s="11">
        <v>0</v>
      </c>
    </row>
    <row r="54" spans="1:4" x14ac:dyDescent="0.3">
      <c r="A54" s="22" t="s">
        <v>65</v>
      </c>
      <c r="B54" s="11">
        <v>0</v>
      </c>
      <c r="C54" s="11">
        <v>100</v>
      </c>
      <c r="D54" s="11">
        <v>0</v>
      </c>
    </row>
    <row r="55" spans="1:4" ht="39.6" x14ac:dyDescent="0.3">
      <c r="A55" s="22" t="s">
        <v>137</v>
      </c>
      <c r="B55" s="11">
        <v>730</v>
      </c>
      <c r="C55" s="11">
        <v>746.99</v>
      </c>
      <c r="D55" s="11">
        <v>102.33</v>
      </c>
    </row>
    <row r="56" spans="1:4" ht="26.4" x14ac:dyDescent="0.3">
      <c r="A56" s="22" t="s">
        <v>76</v>
      </c>
      <c r="B56" s="11">
        <v>0</v>
      </c>
      <c r="C56" s="11">
        <v>746.99</v>
      </c>
      <c r="D56" s="11">
        <v>0</v>
      </c>
    </row>
    <row r="57" spans="1:4" ht="39.6" x14ac:dyDescent="0.3">
      <c r="A57" s="22" t="s">
        <v>147</v>
      </c>
      <c r="B57" s="8"/>
      <c r="C57" s="23">
        <v>1436.06</v>
      </c>
      <c r="D57" s="8"/>
    </row>
    <row r="58" spans="1:4" x14ac:dyDescent="0.3">
      <c r="A58" s="22" t="s">
        <v>42</v>
      </c>
      <c r="B58" s="11">
        <v>0</v>
      </c>
      <c r="C58" s="23">
        <v>1436.06</v>
      </c>
      <c r="D58" s="11">
        <v>0</v>
      </c>
    </row>
    <row r="59" spans="1:4" ht="26.4" x14ac:dyDescent="0.3">
      <c r="A59" s="22" t="s">
        <v>48</v>
      </c>
      <c r="B59" s="11">
        <v>0</v>
      </c>
      <c r="C59" s="23">
        <v>1436.06</v>
      </c>
      <c r="D59" s="11">
        <v>0</v>
      </c>
    </row>
    <row r="60" spans="1:4" ht="26.4" x14ac:dyDescent="0.3">
      <c r="A60" s="152" t="s">
        <v>157</v>
      </c>
      <c r="B60" s="147">
        <v>132320</v>
      </c>
      <c r="C60" s="147">
        <v>64355.49</v>
      </c>
      <c r="D60" s="148">
        <v>48.64</v>
      </c>
    </row>
    <row r="61" spans="1:4" ht="26.4" x14ac:dyDescent="0.3">
      <c r="A61" s="22" t="s">
        <v>84</v>
      </c>
      <c r="B61" s="23">
        <v>112320</v>
      </c>
      <c r="C61" s="23">
        <v>55398.2</v>
      </c>
      <c r="D61" s="11">
        <v>49.32</v>
      </c>
    </row>
    <row r="62" spans="1:4" x14ac:dyDescent="0.3">
      <c r="A62" s="22" t="s">
        <v>35</v>
      </c>
      <c r="B62" s="23">
        <v>76000</v>
      </c>
      <c r="C62" s="23">
        <v>40775.599999999999</v>
      </c>
      <c r="D62" s="11">
        <v>53.65</v>
      </c>
    </row>
    <row r="63" spans="1:4" x14ac:dyDescent="0.3">
      <c r="A63" s="22" t="s">
        <v>37</v>
      </c>
      <c r="B63" s="11">
        <v>0</v>
      </c>
      <c r="C63" s="23">
        <v>33970.46</v>
      </c>
      <c r="D63" s="11">
        <v>0</v>
      </c>
    </row>
    <row r="64" spans="1:4" ht="26.4" x14ac:dyDescent="0.3">
      <c r="A64" s="22" t="s">
        <v>39</v>
      </c>
      <c r="B64" s="11">
        <v>0</v>
      </c>
      <c r="C64" s="23">
        <v>1200</v>
      </c>
      <c r="D64" s="11">
        <v>0</v>
      </c>
    </row>
    <row r="65" spans="1:4" ht="26.4" x14ac:dyDescent="0.3">
      <c r="A65" s="22" t="s">
        <v>41</v>
      </c>
      <c r="B65" s="11">
        <v>0</v>
      </c>
      <c r="C65" s="23">
        <v>5605.14</v>
      </c>
      <c r="D65" s="11">
        <v>0</v>
      </c>
    </row>
    <row r="66" spans="1:4" x14ac:dyDescent="0.3">
      <c r="A66" s="22" t="s">
        <v>42</v>
      </c>
      <c r="B66" s="23">
        <v>1320</v>
      </c>
      <c r="C66" s="11">
        <v>647.4</v>
      </c>
      <c r="D66" s="11">
        <v>49.05</v>
      </c>
    </row>
    <row r="67" spans="1:4" x14ac:dyDescent="0.3">
      <c r="A67" s="22" t="s">
        <v>44</v>
      </c>
      <c r="B67" s="11">
        <v>0</v>
      </c>
      <c r="C67" s="11">
        <v>90</v>
      </c>
      <c r="D67" s="11">
        <v>0</v>
      </c>
    </row>
    <row r="68" spans="1:4" ht="39.6" x14ac:dyDescent="0.3">
      <c r="A68" s="22" t="s">
        <v>45</v>
      </c>
      <c r="B68" s="11">
        <v>0</v>
      </c>
      <c r="C68" s="11">
        <v>557.4</v>
      </c>
      <c r="D68" s="11">
        <v>0</v>
      </c>
    </row>
    <row r="69" spans="1:4" ht="39.6" x14ac:dyDescent="0.3">
      <c r="A69" s="22" t="s">
        <v>71</v>
      </c>
      <c r="B69" s="23">
        <v>35000</v>
      </c>
      <c r="C69" s="23">
        <v>13975.2</v>
      </c>
      <c r="D69" s="11">
        <v>39.93</v>
      </c>
    </row>
    <row r="70" spans="1:4" ht="26.4" x14ac:dyDescent="0.3">
      <c r="A70" s="22" t="s">
        <v>73</v>
      </c>
      <c r="B70" s="11">
        <v>0</v>
      </c>
      <c r="C70" s="23">
        <v>13975.2</v>
      </c>
      <c r="D70" s="11">
        <v>0</v>
      </c>
    </row>
    <row r="71" spans="1:4" ht="39.6" x14ac:dyDescent="0.3">
      <c r="A71" s="22" t="s">
        <v>83</v>
      </c>
      <c r="B71" s="23">
        <v>20000</v>
      </c>
      <c r="C71" s="23">
        <v>8957.2900000000009</v>
      </c>
      <c r="D71" s="11">
        <v>44.79</v>
      </c>
    </row>
    <row r="72" spans="1:4" ht="39.6" x14ac:dyDescent="0.3">
      <c r="A72" s="22" t="s">
        <v>71</v>
      </c>
      <c r="B72" s="23">
        <v>20000</v>
      </c>
      <c r="C72" s="23">
        <v>8957.2900000000009</v>
      </c>
      <c r="D72" s="11">
        <v>44.79</v>
      </c>
    </row>
    <row r="73" spans="1:4" ht="26.4" x14ac:dyDescent="0.3">
      <c r="A73" s="22" t="s">
        <v>73</v>
      </c>
      <c r="B73" s="11">
        <v>0</v>
      </c>
      <c r="C73" s="23">
        <v>8957.2900000000009</v>
      </c>
      <c r="D73" s="11">
        <v>0</v>
      </c>
    </row>
    <row r="74" spans="1:4" ht="66" x14ac:dyDescent="0.3">
      <c r="A74" s="152" t="s">
        <v>158</v>
      </c>
      <c r="B74" s="147">
        <v>4800</v>
      </c>
      <c r="C74" s="147">
        <v>28406.25</v>
      </c>
      <c r="D74" s="148">
        <v>591.79999999999995</v>
      </c>
    </row>
    <row r="75" spans="1:4" ht="26.4" x14ac:dyDescent="0.3">
      <c r="A75" s="22" t="s">
        <v>84</v>
      </c>
      <c r="B75" s="23">
        <v>4800</v>
      </c>
      <c r="C75" s="23">
        <v>28406.25</v>
      </c>
      <c r="D75" s="11">
        <v>591.79999999999995</v>
      </c>
    </row>
    <row r="76" spans="1:4" x14ac:dyDescent="0.3">
      <c r="A76" s="22" t="s">
        <v>42</v>
      </c>
      <c r="B76" s="23">
        <v>4800</v>
      </c>
      <c r="C76" s="23">
        <v>28406.25</v>
      </c>
      <c r="D76" s="11">
        <v>591.79999999999995</v>
      </c>
    </row>
    <row r="77" spans="1:4" ht="26.4" x14ac:dyDescent="0.3">
      <c r="A77" s="22" t="s">
        <v>56</v>
      </c>
      <c r="B77" s="11">
        <v>0</v>
      </c>
      <c r="C77" s="23">
        <v>28406.25</v>
      </c>
      <c r="D77" s="11">
        <v>0</v>
      </c>
    </row>
    <row r="78" spans="1:4" ht="26.4" x14ac:dyDescent="0.3">
      <c r="A78" s="152" t="s">
        <v>159</v>
      </c>
      <c r="B78" s="147">
        <v>31900</v>
      </c>
      <c r="C78" s="147">
        <v>15366.26</v>
      </c>
      <c r="D78" s="148">
        <v>48.17</v>
      </c>
    </row>
    <row r="79" spans="1:4" ht="26.4" x14ac:dyDescent="0.3">
      <c r="A79" s="22" t="s">
        <v>84</v>
      </c>
      <c r="B79" s="23">
        <v>31900</v>
      </c>
      <c r="C79" s="23">
        <v>15366.26</v>
      </c>
      <c r="D79" s="11">
        <v>48.17</v>
      </c>
    </row>
    <row r="80" spans="1:4" x14ac:dyDescent="0.3">
      <c r="A80" s="22" t="s">
        <v>35</v>
      </c>
      <c r="B80" s="23">
        <v>30300</v>
      </c>
      <c r="C80" s="23">
        <v>14569.94</v>
      </c>
      <c r="D80" s="11">
        <v>48.09</v>
      </c>
    </row>
    <row r="81" spans="1:4" x14ac:dyDescent="0.3">
      <c r="A81" s="22" t="s">
        <v>37</v>
      </c>
      <c r="B81" s="11">
        <v>0</v>
      </c>
      <c r="C81" s="23">
        <v>12163.02</v>
      </c>
      <c r="D81" s="11">
        <v>0</v>
      </c>
    </row>
    <row r="82" spans="1:4" ht="26.4" x14ac:dyDescent="0.3">
      <c r="A82" s="22" t="s">
        <v>39</v>
      </c>
      <c r="B82" s="11">
        <v>0</v>
      </c>
      <c r="C82" s="11">
        <v>400</v>
      </c>
      <c r="D82" s="11">
        <v>0</v>
      </c>
    </row>
    <row r="83" spans="1:4" ht="26.4" x14ac:dyDescent="0.3">
      <c r="A83" s="22" t="s">
        <v>41</v>
      </c>
      <c r="B83" s="11">
        <v>0</v>
      </c>
      <c r="C83" s="23">
        <v>2006.92</v>
      </c>
      <c r="D83" s="11">
        <v>0</v>
      </c>
    </row>
    <row r="84" spans="1:4" x14ac:dyDescent="0.3">
      <c r="A84" s="22" t="s">
        <v>42</v>
      </c>
      <c r="B84" s="23">
        <v>1600</v>
      </c>
      <c r="C84" s="11">
        <v>796.32</v>
      </c>
      <c r="D84" s="11">
        <v>49.77</v>
      </c>
    </row>
    <row r="85" spans="1:4" ht="39.6" x14ac:dyDescent="0.3">
      <c r="A85" s="22" t="s">
        <v>45</v>
      </c>
      <c r="B85" s="11">
        <v>0</v>
      </c>
      <c r="C85" s="11">
        <v>796.32</v>
      </c>
      <c r="D85" s="11">
        <v>0</v>
      </c>
    </row>
    <row r="86" spans="1:4" ht="26.4" x14ac:dyDescent="0.3">
      <c r="A86" s="152" t="s">
        <v>160</v>
      </c>
      <c r="B86" s="147">
        <v>50520</v>
      </c>
      <c r="C86" s="147">
        <v>25002.97</v>
      </c>
      <c r="D86" s="148">
        <v>49.49</v>
      </c>
    </row>
    <row r="87" spans="1:4" ht="26.4" x14ac:dyDescent="0.3">
      <c r="A87" s="22" t="s">
        <v>84</v>
      </c>
      <c r="B87" s="23">
        <v>23300</v>
      </c>
      <c r="C87" s="23">
        <v>2117.62</v>
      </c>
      <c r="D87" s="11">
        <v>9.09</v>
      </c>
    </row>
    <row r="88" spans="1:4" x14ac:dyDescent="0.3">
      <c r="A88" s="22" t="s">
        <v>35</v>
      </c>
      <c r="B88" s="23">
        <v>22900</v>
      </c>
      <c r="C88" s="23">
        <v>1600</v>
      </c>
      <c r="D88" s="11">
        <v>6.99</v>
      </c>
    </row>
    <row r="89" spans="1:4" ht="26.4" x14ac:dyDescent="0.3">
      <c r="A89" s="22" t="s">
        <v>39</v>
      </c>
      <c r="B89" s="11">
        <v>0</v>
      </c>
      <c r="C89" s="23">
        <v>1600</v>
      </c>
      <c r="D89" s="11">
        <v>0</v>
      </c>
    </row>
    <row r="90" spans="1:4" x14ac:dyDescent="0.3">
      <c r="A90" s="22" t="s">
        <v>42</v>
      </c>
      <c r="B90" s="11">
        <v>400</v>
      </c>
      <c r="C90" s="11">
        <v>517.62</v>
      </c>
      <c r="D90" s="11">
        <v>129.41</v>
      </c>
    </row>
    <row r="91" spans="1:4" ht="39.6" x14ac:dyDescent="0.3">
      <c r="A91" s="22" t="s">
        <v>45</v>
      </c>
      <c r="B91" s="11">
        <v>0</v>
      </c>
      <c r="C91" s="11">
        <v>517.62</v>
      </c>
      <c r="D91" s="11">
        <v>0</v>
      </c>
    </row>
    <row r="92" spans="1:4" ht="26.4" x14ac:dyDescent="0.3">
      <c r="A92" s="22" t="s">
        <v>88</v>
      </c>
      <c r="B92" s="23">
        <v>27220</v>
      </c>
      <c r="C92" s="23">
        <v>22885.35</v>
      </c>
      <c r="D92" s="11">
        <v>84.08</v>
      </c>
    </row>
    <row r="93" spans="1:4" x14ac:dyDescent="0.3">
      <c r="A93" s="22" t="s">
        <v>35</v>
      </c>
      <c r="B93" s="23">
        <v>26000</v>
      </c>
      <c r="C93" s="23">
        <v>22277.73</v>
      </c>
      <c r="D93" s="11">
        <v>85.68</v>
      </c>
    </row>
    <row r="94" spans="1:4" x14ac:dyDescent="0.3">
      <c r="A94" s="22" t="s">
        <v>37</v>
      </c>
      <c r="B94" s="11">
        <v>0</v>
      </c>
      <c r="C94" s="23">
        <v>19122.5</v>
      </c>
      <c r="D94" s="11">
        <v>0</v>
      </c>
    </row>
    <row r="95" spans="1:4" ht="26.4" x14ac:dyDescent="0.3">
      <c r="A95" s="22" t="s">
        <v>41</v>
      </c>
      <c r="B95" s="11">
        <v>0</v>
      </c>
      <c r="C95" s="23">
        <v>3155.23</v>
      </c>
      <c r="D95" s="11">
        <v>0</v>
      </c>
    </row>
    <row r="96" spans="1:4" x14ac:dyDescent="0.3">
      <c r="A96" s="22" t="s">
        <v>42</v>
      </c>
      <c r="B96" s="23">
        <v>1220</v>
      </c>
      <c r="C96" s="11">
        <v>607.62</v>
      </c>
      <c r="D96" s="11">
        <v>49.8</v>
      </c>
    </row>
    <row r="97" spans="1:4" x14ac:dyDescent="0.3">
      <c r="A97" s="22" t="s">
        <v>44</v>
      </c>
      <c r="B97" s="11">
        <v>0</v>
      </c>
      <c r="C97" s="11">
        <v>90</v>
      </c>
      <c r="D97" s="11">
        <v>0</v>
      </c>
    </row>
    <row r="98" spans="1:4" ht="39.6" x14ac:dyDescent="0.3">
      <c r="A98" s="22" t="s">
        <v>45</v>
      </c>
      <c r="B98" s="11">
        <v>0</v>
      </c>
      <c r="C98" s="11">
        <v>517.62</v>
      </c>
      <c r="D98" s="11">
        <v>0</v>
      </c>
    </row>
    <row r="99" spans="1:4" ht="26.4" x14ac:dyDescent="0.3">
      <c r="A99" s="152" t="s">
        <v>161</v>
      </c>
      <c r="B99" s="147">
        <v>19000</v>
      </c>
      <c r="C99" s="8"/>
      <c r="D99" s="8"/>
    </row>
    <row r="100" spans="1:4" ht="39.6" x14ac:dyDescent="0.3">
      <c r="A100" s="22" t="s">
        <v>83</v>
      </c>
      <c r="B100" s="23">
        <v>19000</v>
      </c>
      <c r="C100" s="8"/>
      <c r="D100" s="8"/>
    </row>
    <row r="101" spans="1:4" ht="39.6" x14ac:dyDescent="0.3">
      <c r="A101" s="22" t="s">
        <v>77</v>
      </c>
      <c r="B101" s="23">
        <v>19000</v>
      </c>
      <c r="C101" s="11">
        <v>0</v>
      </c>
      <c r="D101" s="11">
        <v>0</v>
      </c>
    </row>
    <row r="102" spans="1:4" ht="26.4" x14ac:dyDescent="0.3">
      <c r="A102" s="152" t="s">
        <v>162</v>
      </c>
      <c r="B102" s="147">
        <v>1820</v>
      </c>
      <c r="C102" s="147">
        <v>1498.2</v>
      </c>
      <c r="D102" s="148">
        <v>82.32</v>
      </c>
    </row>
    <row r="103" spans="1:4" ht="26.4" x14ac:dyDescent="0.3">
      <c r="A103" s="22" t="s">
        <v>87</v>
      </c>
      <c r="B103" s="11">
        <v>120</v>
      </c>
      <c r="C103" s="11">
        <v>71.36</v>
      </c>
      <c r="D103" s="11">
        <v>59.47</v>
      </c>
    </row>
    <row r="104" spans="1:4" x14ac:dyDescent="0.3">
      <c r="A104" s="22" t="s">
        <v>42</v>
      </c>
      <c r="B104" s="11">
        <v>120</v>
      </c>
      <c r="C104" s="11">
        <v>71.36</v>
      </c>
      <c r="D104" s="11">
        <v>59.47</v>
      </c>
    </row>
    <row r="105" spans="1:4" x14ac:dyDescent="0.3">
      <c r="A105" s="22" t="s">
        <v>49</v>
      </c>
      <c r="B105" s="11">
        <v>0</v>
      </c>
      <c r="C105" s="11">
        <v>71.36</v>
      </c>
      <c r="D105" s="11">
        <v>0</v>
      </c>
    </row>
    <row r="106" spans="1:4" ht="26.4" x14ac:dyDescent="0.3">
      <c r="A106" s="22" t="s">
        <v>88</v>
      </c>
      <c r="B106" s="23">
        <v>1700</v>
      </c>
      <c r="C106" s="23">
        <v>1426.84</v>
      </c>
      <c r="D106" s="11">
        <v>83.93</v>
      </c>
    </row>
    <row r="107" spans="1:4" x14ac:dyDescent="0.3">
      <c r="A107" s="22" t="s">
        <v>42</v>
      </c>
      <c r="B107" s="23">
        <v>1700</v>
      </c>
      <c r="C107" s="23">
        <v>1426.84</v>
      </c>
      <c r="D107" s="11">
        <v>83.93</v>
      </c>
    </row>
    <row r="108" spans="1:4" x14ac:dyDescent="0.3">
      <c r="A108" s="22" t="s">
        <v>49</v>
      </c>
      <c r="B108" s="11">
        <v>0</v>
      </c>
      <c r="C108" s="23">
        <v>1426.84</v>
      </c>
      <c r="D108" s="11">
        <v>0</v>
      </c>
    </row>
    <row r="109" spans="1:4" ht="39.6" x14ac:dyDescent="0.3">
      <c r="A109" s="152" t="s">
        <v>163</v>
      </c>
      <c r="B109" s="147">
        <v>73500</v>
      </c>
      <c r="C109" s="147">
        <v>32339.759999999998</v>
      </c>
      <c r="D109" s="148">
        <v>44</v>
      </c>
    </row>
    <row r="110" spans="1:4" ht="39.6" x14ac:dyDescent="0.3">
      <c r="A110" s="22" t="s">
        <v>83</v>
      </c>
      <c r="B110" s="23">
        <v>73500</v>
      </c>
      <c r="C110" s="23">
        <v>32339.759999999998</v>
      </c>
      <c r="D110" s="11">
        <v>44</v>
      </c>
    </row>
    <row r="111" spans="1:4" x14ac:dyDescent="0.3">
      <c r="A111" s="22" t="s">
        <v>42</v>
      </c>
      <c r="B111" s="23">
        <v>73500</v>
      </c>
      <c r="C111" s="23">
        <v>32339.759999999998</v>
      </c>
      <c r="D111" s="11">
        <v>44</v>
      </c>
    </row>
    <row r="112" spans="1:4" x14ac:dyDescent="0.3">
      <c r="A112" s="22" t="s">
        <v>49</v>
      </c>
      <c r="B112" s="11">
        <v>0</v>
      </c>
      <c r="C112" s="23">
        <v>32339.759999999998</v>
      </c>
      <c r="D112" s="11">
        <v>0</v>
      </c>
    </row>
    <row r="113" spans="1:4" s="26" customFormat="1" ht="52.8" x14ac:dyDescent="0.3">
      <c r="A113" s="153" t="s">
        <v>129</v>
      </c>
      <c r="B113" s="11">
        <v>5970</v>
      </c>
      <c r="C113" s="23">
        <v>1026.93</v>
      </c>
      <c r="D113" s="11"/>
    </row>
    <row r="114" spans="1:4" ht="26.4" x14ac:dyDescent="0.3">
      <c r="A114" s="152" t="s">
        <v>164</v>
      </c>
      <c r="B114" s="147">
        <v>5970</v>
      </c>
      <c r="C114" s="147">
        <v>1496.25</v>
      </c>
      <c r="D114" s="148">
        <v>25.06</v>
      </c>
    </row>
    <row r="115" spans="1:4" ht="26.4" x14ac:dyDescent="0.3">
      <c r="A115" s="22" t="s">
        <v>86</v>
      </c>
      <c r="B115" s="23">
        <v>5970</v>
      </c>
      <c r="C115" s="23">
        <v>1496.25</v>
      </c>
      <c r="D115" s="11">
        <v>25.06</v>
      </c>
    </row>
    <row r="116" spans="1:4" ht="39.6" x14ac:dyDescent="0.3">
      <c r="A116" s="22" t="s">
        <v>77</v>
      </c>
      <c r="B116" s="23">
        <v>5970</v>
      </c>
      <c r="C116" s="23">
        <v>1496.25</v>
      </c>
      <c r="D116" s="11">
        <v>25.06</v>
      </c>
    </row>
    <row r="117" spans="1:4" ht="26.4" x14ac:dyDescent="0.3">
      <c r="A117" s="22" t="s">
        <v>79</v>
      </c>
      <c r="B117" s="11">
        <v>0</v>
      </c>
      <c r="C117" s="23">
        <v>1496.25</v>
      </c>
      <c r="D117" s="1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A03AE-D5E6-452E-8EC3-C07D4D3FA13E}">
  <dimension ref="A1:D118"/>
  <sheetViews>
    <sheetView workbookViewId="0">
      <selection activeCell="F11" sqref="F11"/>
    </sheetView>
  </sheetViews>
  <sheetFormatPr defaultRowHeight="14.4" x14ac:dyDescent="0.3"/>
  <cols>
    <col min="1" max="1" width="24.88671875" style="125" bestFit="1" customWidth="1"/>
    <col min="2" max="2" width="16.88671875" style="125" bestFit="1" customWidth="1"/>
    <col min="3" max="3" width="14.44140625" style="125" bestFit="1" customWidth="1"/>
    <col min="4" max="4" width="14.33203125" style="125" bestFit="1" customWidth="1"/>
  </cols>
  <sheetData>
    <row r="1" spans="1:4" x14ac:dyDescent="0.3">
      <c r="A1" s="182" t="s">
        <v>175</v>
      </c>
      <c r="B1" s="183"/>
      <c r="C1" s="183"/>
      <c r="D1" s="184"/>
    </row>
    <row r="2" spans="1:4" x14ac:dyDescent="0.3">
      <c r="A2" s="185"/>
      <c r="B2" s="186"/>
      <c r="C2" s="186"/>
      <c r="D2" s="187"/>
    </row>
    <row r="3" spans="1:4" ht="15.6" x14ac:dyDescent="0.3">
      <c r="A3" s="28" t="s">
        <v>0</v>
      </c>
      <c r="B3" s="28" t="s">
        <v>149</v>
      </c>
      <c r="C3" s="28" t="s">
        <v>116</v>
      </c>
      <c r="D3" s="28" t="s">
        <v>150</v>
      </c>
    </row>
    <row r="4" spans="1:4" ht="26.4" x14ac:dyDescent="0.3">
      <c r="A4" s="173" t="s">
        <v>165</v>
      </c>
      <c r="B4" s="174">
        <v>1488760</v>
      </c>
      <c r="C4" s="174">
        <v>868794.46</v>
      </c>
      <c r="D4" s="175">
        <v>58.36</v>
      </c>
    </row>
    <row r="5" spans="1:4" ht="26.4" x14ac:dyDescent="0.3">
      <c r="A5" s="173" t="s">
        <v>151</v>
      </c>
      <c r="B5" s="174">
        <v>1488760</v>
      </c>
      <c r="C5" s="174">
        <v>868794.46</v>
      </c>
      <c r="D5" s="175">
        <v>58.36</v>
      </c>
    </row>
    <row r="6" spans="1:4" ht="52.8" x14ac:dyDescent="0.3">
      <c r="A6" s="22" t="s">
        <v>166</v>
      </c>
      <c r="B6" s="23">
        <v>1488760</v>
      </c>
      <c r="C6" s="23">
        <v>868794.46</v>
      </c>
      <c r="D6" s="11">
        <v>58.36</v>
      </c>
    </row>
    <row r="7" spans="1:4" ht="26.4" x14ac:dyDescent="0.3">
      <c r="A7" s="22" t="s">
        <v>167</v>
      </c>
      <c r="B7" s="23">
        <v>1488760</v>
      </c>
      <c r="C7" s="23">
        <v>868794.46</v>
      </c>
      <c r="D7" s="11">
        <v>58.36</v>
      </c>
    </row>
    <row r="8" spans="1:4" ht="26.4" x14ac:dyDescent="0.3">
      <c r="A8" s="22" t="s">
        <v>99</v>
      </c>
      <c r="B8" s="23">
        <v>1488760</v>
      </c>
      <c r="C8" s="23">
        <v>868794.46</v>
      </c>
      <c r="D8" s="11">
        <v>58.36</v>
      </c>
    </row>
    <row r="9" spans="1:4" s="26" customFormat="1" ht="39.6" x14ac:dyDescent="0.3">
      <c r="A9" s="181" t="s">
        <v>118</v>
      </c>
      <c r="B9" s="23">
        <v>1071800</v>
      </c>
      <c r="C9" s="23">
        <v>539103.92000000004</v>
      </c>
      <c r="D9" s="24">
        <v>0.50298928904646389</v>
      </c>
    </row>
    <row r="10" spans="1:4" ht="26.4" x14ac:dyDescent="0.3">
      <c r="A10" s="177" t="s">
        <v>119</v>
      </c>
      <c r="B10" s="147">
        <v>68000</v>
      </c>
      <c r="C10" s="147">
        <v>49716.55</v>
      </c>
      <c r="D10" s="148">
        <v>73.11</v>
      </c>
    </row>
    <row r="11" spans="1:4" ht="26.4" x14ac:dyDescent="0.3">
      <c r="A11" s="176" t="s">
        <v>168</v>
      </c>
      <c r="B11" s="23">
        <v>68000</v>
      </c>
      <c r="C11" s="23">
        <v>49716.55</v>
      </c>
      <c r="D11" s="11">
        <v>73.11</v>
      </c>
    </row>
    <row r="12" spans="1:4" x14ac:dyDescent="0.3">
      <c r="A12" s="178" t="s">
        <v>42</v>
      </c>
      <c r="B12" s="23">
        <v>67600</v>
      </c>
      <c r="C12" s="23">
        <v>49478.39</v>
      </c>
      <c r="D12" s="11">
        <v>73.19</v>
      </c>
    </row>
    <row r="13" spans="1:4" ht="26.4" x14ac:dyDescent="0.3">
      <c r="A13" s="179" t="s">
        <v>44</v>
      </c>
      <c r="B13" s="11">
        <v>0</v>
      </c>
      <c r="C13" s="23">
        <v>4927.71</v>
      </c>
      <c r="D13" s="11">
        <v>0</v>
      </c>
    </row>
    <row r="14" spans="1:4" ht="39.6" x14ac:dyDescent="0.3">
      <c r="A14" s="179" t="s">
        <v>46</v>
      </c>
      <c r="B14" s="11">
        <v>0</v>
      </c>
      <c r="C14" s="11">
        <v>275</v>
      </c>
      <c r="D14" s="11">
        <v>0</v>
      </c>
    </row>
    <row r="15" spans="1:4" ht="39.6" x14ac:dyDescent="0.3">
      <c r="A15" s="179" t="s">
        <v>48</v>
      </c>
      <c r="B15" s="11">
        <v>0</v>
      </c>
      <c r="C15" s="23">
        <v>6410.56</v>
      </c>
      <c r="D15" s="11">
        <v>0</v>
      </c>
    </row>
    <row r="16" spans="1:4" x14ac:dyDescent="0.3">
      <c r="A16" s="179" t="s">
        <v>50</v>
      </c>
      <c r="B16" s="11">
        <v>0</v>
      </c>
      <c r="C16" s="23">
        <v>8280.64</v>
      </c>
      <c r="D16" s="11">
        <v>0</v>
      </c>
    </row>
    <row r="17" spans="1:4" ht="52.8" x14ac:dyDescent="0.3">
      <c r="A17" s="179" t="s">
        <v>51</v>
      </c>
      <c r="B17" s="11">
        <v>0</v>
      </c>
      <c r="C17" s="11">
        <v>618.37</v>
      </c>
      <c r="D17" s="11">
        <v>0</v>
      </c>
    </row>
    <row r="18" spans="1:4" ht="26.4" x14ac:dyDescent="0.3">
      <c r="A18" s="179" t="s">
        <v>52</v>
      </c>
      <c r="B18" s="11">
        <v>0</v>
      </c>
      <c r="C18" s="11">
        <v>555</v>
      </c>
      <c r="D18" s="11">
        <v>0</v>
      </c>
    </row>
    <row r="19" spans="1:4" ht="39.6" x14ac:dyDescent="0.3">
      <c r="A19" s="179" t="s">
        <v>55</v>
      </c>
      <c r="B19" s="11">
        <v>0</v>
      </c>
      <c r="C19" s="23">
        <v>2447.0700000000002</v>
      </c>
      <c r="D19" s="11">
        <v>0</v>
      </c>
    </row>
    <row r="20" spans="1:4" ht="39.6" x14ac:dyDescent="0.3">
      <c r="A20" s="179" t="s">
        <v>56</v>
      </c>
      <c r="B20" s="11">
        <v>0</v>
      </c>
      <c r="C20" s="23">
        <v>3879.3</v>
      </c>
      <c r="D20" s="11">
        <v>0</v>
      </c>
    </row>
    <row r="21" spans="1:4" ht="39.6" x14ac:dyDescent="0.3">
      <c r="A21" s="179" t="s">
        <v>57</v>
      </c>
      <c r="B21" s="11">
        <v>0</v>
      </c>
      <c r="C21" s="11">
        <v>312.5</v>
      </c>
      <c r="D21" s="11">
        <v>0</v>
      </c>
    </row>
    <row r="22" spans="1:4" ht="26.4" x14ac:dyDescent="0.3">
      <c r="A22" s="179" t="s">
        <v>58</v>
      </c>
      <c r="B22" s="11">
        <v>0</v>
      </c>
      <c r="C22" s="23">
        <v>3016.16</v>
      </c>
      <c r="D22" s="11">
        <v>0</v>
      </c>
    </row>
    <row r="23" spans="1:4" ht="26.4" x14ac:dyDescent="0.3">
      <c r="A23" s="179" t="s">
        <v>60</v>
      </c>
      <c r="B23" s="11">
        <v>0</v>
      </c>
      <c r="C23" s="23">
        <v>2243.35</v>
      </c>
      <c r="D23" s="11">
        <v>0</v>
      </c>
    </row>
    <row r="24" spans="1:4" x14ac:dyDescent="0.3">
      <c r="A24" s="179" t="s">
        <v>61</v>
      </c>
      <c r="B24" s="11">
        <v>0</v>
      </c>
      <c r="C24" s="23">
        <v>14704.15</v>
      </c>
      <c r="D24" s="11">
        <v>0</v>
      </c>
    </row>
    <row r="25" spans="1:4" x14ac:dyDescent="0.3">
      <c r="A25" s="179" t="s">
        <v>64</v>
      </c>
      <c r="B25" s="11">
        <v>0</v>
      </c>
      <c r="C25" s="11">
        <v>468</v>
      </c>
      <c r="D25" s="11">
        <v>0</v>
      </c>
    </row>
    <row r="26" spans="1:4" x14ac:dyDescent="0.3">
      <c r="A26" s="179" t="s">
        <v>65</v>
      </c>
      <c r="B26" s="11">
        <v>0</v>
      </c>
      <c r="C26" s="11">
        <v>260</v>
      </c>
      <c r="D26" s="11">
        <v>0</v>
      </c>
    </row>
    <row r="27" spans="1:4" ht="26.4" x14ac:dyDescent="0.3">
      <c r="A27" s="179" t="s">
        <v>66</v>
      </c>
      <c r="B27" s="11">
        <v>0</v>
      </c>
      <c r="C27" s="11">
        <v>793.93</v>
      </c>
      <c r="D27" s="11">
        <v>0</v>
      </c>
    </row>
    <row r="28" spans="1:4" ht="39.6" x14ac:dyDescent="0.3">
      <c r="A28" s="179" t="s">
        <v>67</v>
      </c>
      <c r="B28" s="11">
        <v>0</v>
      </c>
      <c r="C28" s="11">
        <v>286.64999999999998</v>
      </c>
      <c r="D28" s="11">
        <v>0</v>
      </c>
    </row>
    <row r="29" spans="1:4" x14ac:dyDescent="0.3">
      <c r="A29" s="178" t="s">
        <v>68</v>
      </c>
      <c r="B29" s="11">
        <v>400</v>
      </c>
      <c r="C29" s="11">
        <v>238.16</v>
      </c>
      <c r="D29" s="11">
        <v>59.54</v>
      </c>
    </row>
    <row r="30" spans="1:4" ht="39.6" x14ac:dyDescent="0.3">
      <c r="A30" s="179" t="s">
        <v>70</v>
      </c>
      <c r="B30" s="11">
        <v>0</v>
      </c>
      <c r="C30" s="11">
        <v>238.16</v>
      </c>
      <c r="D30" s="11">
        <v>0</v>
      </c>
    </row>
    <row r="31" spans="1:4" ht="52.8" x14ac:dyDescent="0.3">
      <c r="A31" s="180" t="s">
        <v>120</v>
      </c>
      <c r="B31" s="147">
        <v>1071600</v>
      </c>
      <c r="C31" s="147">
        <v>630536.27</v>
      </c>
      <c r="D31" s="148">
        <v>58.84</v>
      </c>
    </row>
    <row r="32" spans="1:4" ht="52.8" x14ac:dyDescent="0.3">
      <c r="A32" s="176" t="s">
        <v>169</v>
      </c>
      <c r="B32" s="23">
        <v>1071600</v>
      </c>
      <c r="C32" s="23">
        <v>630536.27</v>
      </c>
      <c r="D32" s="11">
        <v>58.84</v>
      </c>
    </row>
    <row r="33" spans="1:4" ht="26.4" x14ac:dyDescent="0.3">
      <c r="A33" s="178" t="s">
        <v>35</v>
      </c>
      <c r="B33" s="23">
        <v>1046100</v>
      </c>
      <c r="C33" s="23">
        <v>615137.09</v>
      </c>
      <c r="D33" s="11">
        <v>58.8</v>
      </c>
    </row>
    <row r="34" spans="1:4" ht="26.4" x14ac:dyDescent="0.3">
      <c r="A34" s="179" t="s">
        <v>37</v>
      </c>
      <c r="B34" s="11">
        <v>0</v>
      </c>
      <c r="C34" s="23">
        <v>506959.52</v>
      </c>
      <c r="D34" s="11">
        <v>0</v>
      </c>
    </row>
    <row r="35" spans="1:4" ht="26.4" x14ac:dyDescent="0.3">
      <c r="A35" s="179" t="s">
        <v>135</v>
      </c>
      <c r="B35" s="11">
        <v>0</v>
      </c>
      <c r="C35" s="23">
        <v>6041.84</v>
      </c>
      <c r="D35" s="11">
        <v>0</v>
      </c>
    </row>
    <row r="36" spans="1:4" ht="26.4" x14ac:dyDescent="0.3">
      <c r="A36" s="179" t="s">
        <v>136</v>
      </c>
      <c r="B36" s="11">
        <v>0</v>
      </c>
      <c r="C36" s="11">
        <v>468.15</v>
      </c>
      <c r="D36" s="11">
        <v>0</v>
      </c>
    </row>
    <row r="37" spans="1:4" ht="26.4" x14ac:dyDescent="0.3">
      <c r="A37" s="179" t="s">
        <v>39</v>
      </c>
      <c r="B37" s="11">
        <v>0</v>
      </c>
      <c r="C37" s="23">
        <v>16945.04</v>
      </c>
      <c r="D37" s="11">
        <v>0</v>
      </c>
    </row>
    <row r="38" spans="1:4" ht="39.6" x14ac:dyDescent="0.3">
      <c r="A38" s="179" t="s">
        <v>41</v>
      </c>
      <c r="B38" s="11">
        <v>0</v>
      </c>
      <c r="C38" s="23">
        <v>84722.54</v>
      </c>
      <c r="D38" s="11">
        <v>0</v>
      </c>
    </row>
    <row r="39" spans="1:4" x14ac:dyDescent="0.3">
      <c r="A39" s="178" t="s">
        <v>42</v>
      </c>
      <c r="B39" s="23">
        <v>25500</v>
      </c>
      <c r="C39" s="23">
        <v>15399.18</v>
      </c>
      <c r="D39" s="11">
        <v>60.39</v>
      </c>
    </row>
    <row r="40" spans="1:4" ht="52.8" x14ac:dyDescent="0.3">
      <c r="A40" s="179" t="s">
        <v>45</v>
      </c>
      <c r="B40" s="11">
        <v>0</v>
      </c>
      <c r="C40" s="23">
        <v>13775.79</v>
      </c>
      <c r="D40" s="11">
        <v>0</v>
      </c>
    </row>
    <row r="41" spans="1:4" ht="26.4" x14ac:dyDescent="0.3">
      <c r="A41" s="179" t="s">
        <v>66</v>
      </c>
      <c r="B41" s="11">
        <v>0</v>
      </c>
      <c r="C41" s="23">
        <v>1623.39</v>
      </c>
      <c r="D41" s="11">
        <v>0</v>
      </c>
    </row>
    <row r="42" spans="1:4" s="26" customFormat="1" ht="66" x14ac:dyDescent="0.3">
      <c r="A42" s="181" t="s">
        <v>121</v>
      </c>
      <c r="B42" s="23">
        <v>766958</v>
      </c>
      <c r="C42" s="23">
        <v>630346.01</v>
      </c>
      <c r="D42" s="24">
        <f>+C42/B42</f>
        <v>0.82187813413511568</v>
      </c>
    </row>
    <row r="43" spans="1:4" ht="39.6" x14ac:dyDescent="0.3">
      <c r="A43" s="177" t="s">
        <v>122</v>
      </c>
      <c r="B43" s="147">
        <v>29330</v>
      </c>
      <c r="C43" s="147">
        <v>20076.46</v>
      </c>
      <c r="D43" s="148">
        <v>68.45</v>
      </c>
    </row>
    <row r="44" spans="1:4" ht="26.4" x14ac:dyDescent="0.3">
      <c r="A44" s="176" t="s">
        <v>84</v>
      </c>
      <c r="B44" s="23">
        <v>27500</v>
      </c>
      <c r="C44" s="23">
        <v>16281.25</v>
      </c>
      <c r="D44" s="11">
        <v>59.2</v>
      </c>
    </row>
    <row r="45" spans="1:4" x14ac:dyDescent="0.3">
      <c r="A45" s="178" t="s">
        <v>42</v>
      </c>
      <c r="B45" s="23">
        <v>27500</v>
      </c>
      <c r="C45" s="23">
        <v>16281.25</v>
      </c>
      <c r="D45" s="11">
        <v>59.2</v>
      </c>
    </row>
    <row r="46" spans="1:4" x14ac:dyDescent="0.3">
      <c r="A46" s="179" t="s">
        <v>50</v>
      </c>
      <c r="B46" s="11">
        <v>0</v>
      </c>
      <c r="C46" s="23">
        <v>7130.25</v>
      </c>
      <c r="D46" s="11">
        <v>0</v>
      </c>
    </row>
    <row r="47" spans="1:4" ht="39.6" x14ac:dyDescent="0.3">
      <c r="A47" s="179" t="s">
        <v>56</v>
      </c>
      <c r="B47" s="11">
        <v>0</v>
      </c>
      <c r="C47" s="11">
        <v>625</v>
      </c>
      <c r="D47" s="11">
        <v>0</v>
      </c>
    </row>
    <row r="48" spans="1:4" x14ac:dyDescent="0.3">
      <c r="A48" s="179" t="s">
        <v>61</v>
      </c>
      <c r="B48" s="11">
        <v>0</v>
      </c>
      <c r="C48" s="23">
        <v>8526</v>
      </c>
      <c r="D48" s="11">
        <v>0</v>
      </c>
    </row>
    <row r="49" spans="1:4" ht="26.4" x14ac:dyDescent="0.3">
      <c r="A49" s="176" t="s">
        <v>170</v>
      </c>
      <c r="B49" s="11">
        <v>100</v>
      </c>
      <c r="C49" s="8"/>
      <c r="D49" s="8"/>
    </row>
    <row r="50" spans="1:4" x14ac:dyDescent="0.3">
      <c r="A50" s="178" t="s">
        <v>42</v>
      </c>
      <c r="B50" s="11">
        <v>100</v>
      </c>
      <c r="C50" s="11">
        <v>0</v>
      </c>
      <c r="D50" s="11">
        <v>0</v>
      </c>
    </row>
    <row r="51" spans="1:4" ht="39.6" x14ac:dyDescent="0.3">
      <c r="A51" s="176" t="s">
        <v>171</v>
      </c>
      <c r="B51" s="23">
        <v>1730</v>
      </c>
      <c r="C51" s="23">
        <v>2359.15</v>
      </c>
      <c r="D51" s="11">
        <v>136.37</v>
      </c>
    </row>
    <row r="52" spans="1:4" x14ac:dyDescent="0.3">
      <c r="A52" s="178" t="s">
        <v>42</v>
      </c>
      <c r="B52" s="23">
        <v>1000</v>
      </c>
      <c r="C52" s="23">
        <v>1612.16</v>
      </c>
      <c r="D52" s="11">
        <v>161.22</v>
      </c>
    </row>
    <row r="53" spans="1:4" ht="26.4" x14ac:dyDescent="0.3">
      <c r="A53" s="179" t="s">
        <v>44</v>
      </c>
      <c r="B53" s="11">
        <v>0</v>
      </c>
      <c r="C53" s="11">
        <v>700</v>
      </c>
      <c r="D53" s="11">
        <v>0</v>
      </c>
    </row>
    <row r="54" spans="1:4" ht="39.6" x14ac:dyDescent="0.3">
      <c r="A54" s="179" t="s">
        <v>48</v>
      </c>
      <c r="B54" s="11">
        <v>0</v>
      </c>
      <c r="C54" s="11">
        <v>812.16</v>
      </c>
      <c r="D54" s="11">
        <v>0</v>
      </c>
    </row>
    <row r="55" spans="1:4" x14ac:dyDescent="0.3">
      <c r="A55" s="179" t="s">
        <v>65</v>
      </c>
      <c r="B55" s="11">
        <v>0</v>
      </c>
      <c r="C55" s="11">
        <v>100</v>
      </c>
      <c r="D55" s="11">
        <v>0</v>
      </c>
    </row>
    <row r="56" spans="1:4" ht="52.8" x14ac:dyDescent="0.3">
      <c r="A56" s="178" t="s">
        <v>137</v>
      </c>
      <c r="B56" s="11">
        <v>730</v>
      </c>
      <c r="C56" s="11">
        <v>746.99</v>
      </c>
      <c r="D56" s="11">
        <v>102.33</v>
      </c>
    </row>
    <row r="57" spans="1:4" ht="26.4" x14ac:dyDescent="0.3">
      <c r="A57" s="179" t="s">
        <v>76</v>
      </c>
      <c r="B57" s="11">
        <v>0</v>
      </c>
      <c r="C57" s="11">
        <v>746.99</v>
      </c>
      <c r="D57" s="11">
        <v>0</v>
      </c>
    </row>
    <row r="58" spans="1:4" ht="39.6" x14ac:dyDescent="0.3">
      <c r="A58" s="176" t="s">
        <v>147</v>
      </c>
      <c r="B58" s="8"/>
      <c r="C58" s="23">
        <v>1436.06</v>
      </c>
      <c r="D58" s="8"/>
    </row>
    <row r="59" spans="1:4" x14ac:dyDescent="0.3">
      <c r="A59" s="178" t="s">
        <v>42</v>
      </c>
      <c r="B59" s="11">
        <v>0</v>
      </c>
      <c r="C59" s="23">
        <v>1436.06</v>
      </c>
      <c r="D59" s="11">
        <v>0</v>
      </c>
    </row>
    <row r="60" spans="1:4" ht="39.6" x14ac:dyDescent="0.3">
      <c r="A60" s="179" t="s">
        <v>48</v>
      </c>
      <c r="B60" s="11">
        <v>0</v>
      </c>
      <c r="C60" s="23">
        <v>1436.06</v>
      </c>
      <c r="D60" s="11">
        <v>0</v>
      </c>
    </row>
    <row r="61" spans="1:4" ht="26.4" x14ac:dyDescent="0.3">
      <c r="A61" s="177" t="s">
        <v>123</v>
      </c>
      <c r="B61" s="147">
        <v>132320</v>
      </c>
      <c r="C61" s="147">
        <v>64355.49</v>
      </c>
      <c r="D61" s="148">
        <v>48.64</v>
      </c>
    </row>
    <row r="62" spans="1:4" ht="26.4" x14ac:dyDescent="0.3">
      <c r="A62" s="176" t="s">
        <v>84</v>
      </c>
      <c r="B62" s="23">
        <v>112320</v>
      </c>
      <c r="C62" s="23">
        <v>55398.2</v>
      </c>
      <c r="D62" s="11">
        <v>49.32</v>
      </c>
    </row>
    <row r="63" spans="1:4" ht="26.4" x14ac:dyDescent="0.3">
      <c r="A63" s="178" t="s">
        <v>35</v>
      </c>
      <c r="B63" s="23">
        <v>76000</v>
      </c>
      <c r="C63" s="23">
        <v>40775.599999999999</v>
      </c>
      <c r="D63" s="11">
        <v>53.65</v>
      </c>
    </row>
    <row r="64" spans="1:4" ht="26.4" x14ac:dyDescent="0.3">
      <c r="A64" s="179" t="s">
        <v>37</v>
      </c>
      <c r="B64" s="11">
        <v>0</v>
      </c>
      <c r="C64" s="23">
        <v>33970.46</v>
      </c>
      <c r="D64" s="11">
        <v>0</v>
      </c>
    </row>
    <row r="65" spans="1:4" ht="26.4" x14ac:dyDescent="0.3">
      <c r="A65" s="179" t="s">
        <v>39</v>
      </c>
      <c r="B65" s="11">
        <v>0</v>
      </c>
      <c r="C65" s="23">
        <v>1200</v>
      </c>
      <c r="D65" s="11">
        <v>0</v>
      </c>
    </row>
    <row r="66" spans="1:4" ht="39.6" x14ac:dyDescent="0.3">
      <c r="A66" s="179" t="s">
        <v>41</v>
      </c>
      <c r="B66" s="11">
        <v>0</v>
      </c>
      <c r="C66" s="23">
        <v>5605.14</v>
      </c>
      <c r="D66" s="11">
        <v>0</v>
      </c>
    </row>
    <row r="67" spans="1:4" x14ac:dyDescent="0.3">
      <c r="A67" s="178" t="s">
        <v>42</v>
      </c>
      <c r="B67" s="23">
        <v>1320</v>
      </c>
      <c r="C67" s="11">
        <v>647.4</v>
      </c>
      <c r="D67" s="11">
        <v>49.05</v>
      </c>
    </row>
    <row r="68" spans="1:4" ht="26.4" x14ac:dyDescent="0.3">
      <c r="A68" s="179" t="s">
        <v>44</v>
      </c>
      <c r="B68" s="11">
        <v>0</v>
      </c>
      <c r="C68" s="11">
        <v>90</v>
      </c>
      <c r="D68" s="11">
        <v>0</v>
      </c>
    </row>
    <row r="69" spans="1:4" ht="52.8" x14ac:dyDescent="0.3">
      <c r="A69" s="179" t="s">
        <v>45</v>
      </c>
      <c r="B69" s="11">
        <v>0</v>
      </c>
      <c r="C69" s="11">
        <v>557.4</v>
      </c>
      <c r="D69" s="11">
        <v>0</v>
      </c>
    </row>
    <row r="70" spans="1:4" ht="66" x14ac:dyDescent="0.3">
      <c r="A70" s="178" t="s">
        <v>71</v>
      </c>
      <c r="B70" s="23">
        <v>35000</v>
      </c>
      <c r="C70" s="23">
        <v>13975.2</v>
      </c>
      <c r="D70" s="11">
        <v>39.93</v>
      </c>
    </row>
    <row r="71" spans="1:4" ht="39.6" x14ac:dyDescent="0.3">
      <c r="A71" s="179" t="s">
        <v>73</v>
      </c>
      <c r="B71" s="11">
        <v>0</v>
      </c>
      <c r="C71" s="23">
        <v>13975.2</v>
      </c>
      <c r="D71" s="11">
        <v>0</v>
      </c>
    </row>
    <row r="72" spans="1:4" ht="39.6" x14ac:dyDescent="0.3">
      <c r="A72" s="176" t="s">
        <v>171</v>
      </c>
      <c r="B72" s="23">
        <v>20000</v>
      </c>
      <c r="C72" s="23">
        <v>8957.2900000000009</v>
      </c>
      <c r="D72" s="11">
        <v>44.79</v>
      </c>
    </row>
    <row r="73" spans="1:4" ht="66" x14ac:dyDescent="0.3">
      <c r="A73" s="178" t="s">
        <v>71</v>
      </c>
      <c r="B73" s="23">
        <v>20000</v>
      </c>
      <c r="C73" s="23">
        <v>8957.2900000000009</v>
      </c>
      <c r="D73" s="11">
        <v>44.79</v>
      </c>
    </row>
    <row r="74" spans="1:4" ht="39.6" x14ac:dyDescent="0.3">
      <c r="A74" s="179" t="s">
        <v>73</v>
      </c>
      <c r="B74" s="11">
        <v>0</v>
      </c>
      <c r="C74" s="23">
        <v>8957.2900000000009</v>
      </c>
      <c r="D74" s="11">
        <v>0</v>
      </c>
    </row>
    <row r="75" spans="1:4" ht="66" x14ac:dyDescent="0.3">
      <c r="A75" s="177" t="s">
        <v>172</v>
      </c>
      <c r="B75" s="147">
        <v>4800</v>
      </c>
      <c r="C75" s="147">
        <v>28406.25</v>
      </c>
      <c r="D75" s="148">
        <v>591.79999999999995</v>
      </c>
    </row>
    <row r="76" spans="1:4" ht="26.4" x14ac:dyDescent="0.3">
      <c r="A76" s="176" t="s">
        <v>84</v>
      </c>
      <c r="B76" s="23">
        <v>4800</v>
      </c>
      <c r="C76" s="23">
        <v>28406.25</v>
      </c>
      <c r="D76" s="11">
        <v>591.79999999999995</v>
      </c>
    </row>
    <row r="77" spans="1:4" x14ac:dyDescent="0.3">
      <c r="A77" s="178" t="s">
        <v>42</v>
      </c>
      <c r="B77" s="23">
        <v>4800</v>
      </c>
      <c r="C77" s="23">
        <v>28406.25</v>
      </c>
      <c r="D77" s="11">
        <v>591.79999999999995</v>
      </c>
    </row>
    <row r="78" spans="1:4" ht="39.6" x14ac:dyDescent="0.3">
      <c r="A78" s="179" t="s">
        <v>56</v>
      </c>
      <c r="B78" s="11">
        <v>0</v>
      </c>
      <c r="C78" s="23">
        <v>28406.25</v>
      </c>
      <c r="D78" s="11">
        <v>0</v>
      </c>
    </row>
    <row r="79" spans="1:4" ht="26.4" x14ac:dyDescent="0.3">
      <c r="A79" s="177" t="s">
        <v>124</v>
      </c>
      <c r="B79" s="147">
        <v>31900</v>
      </c>
      <c r="C79" s="147">
        <v>15366.26</v>
      </c>
      <c r="D79" s="148">
        <v>48.17</v>
      </c>
    </row>
    <row r="80" spans="1:4" ht="26.4" x14ac:dyDescent="0.3">
      <c r="A80" s="176" t="s">
        <v>84</v>
      </c>
      <c r="B80" s="23">
        <v>31900</v>
      </c>
      <c r="C80" s="23">
        <v>15366.26</v>
      </c>
      <c r="D80" s="11">
        <v>48.17</v>
      </c>
    </row>
    <row r="81" spans="1:4" ht="26.4" x14ac:dyDescent="0.3">
      <c r="A81" s="178" t="s">
        <v>35</v>
      </c>
      <c r="B81" s="23">
        <v>30300</v>
      </c>
      <c r="C81" s="23">
        <v>14569.94</v>
      </c>
      <c r="D81" s="11">
        <v>48.09</v>
      </c>
    </row>
    <row r="82" spans="1:4" ht="26.4" x14ac:dyDescent="0.3">
      <c r="A82" s="179" t="s">
        <v>37</v>
      </c>
      <c r="B82" s="11">
        <v>0</v>
      </c>
      <c r="C82" s="23">
        <v>12163.02</v>
      </c>
      <c r="D82" s="11">
        <v>0</v>
      </c>
    </row>
    <row r="83" spans="1:4" ht="26.4" x14ac:dyDescent="0.3">
      <c r="A83" s="179" t="s">
        <v>39</v>
      </c>
      <c r="B83" s="11">
        <v>0</v>
      </c>
      <c r="C83" s="11">
        <v>400</v>
      </c>
      <c r="D83" s="11">
        <v>0</v>
      </c>
    </row>
    <row r="84" spans="1:4" ht="39.6" x14ac:dyDescent="0.3">
      <c r="A84" s="179" t="s">
        <v>41</v>
      </c>
      <c r="B84" s="11">
        <v>0</v>
      </c>
      <c r="C84" s="23">
        <v>2006.92</v>
      </c>
      <c r="D84" s="11">
        <v>0</v>
      </c>
    </row>
    <row r="85" spans="1:4" x14ac:dyDescent="0.3">
      <c r="A85" s="178" t="s">
        <v>42</v>
      </c>
      <c r="B85" s="23">
        <v>1600</v>
      </c>
      <c r="C85" s="11">
        <v>796.32</v>
      </c>
      <c r="D85" s="11">
        <v>49.77</v>
      </c>
    </row>
    <row r="86" spans="1:4" ht="52.8" x14ac:dyDescent="0.3">
      <c r="A86" s="179" t="s">
        <v>45</v>
      </c>
      <c r="B86" s="11">
        <v>0</v>
      </c>
      <c r="C86" s="11">
        <v>796.32</v>
      </c>
      <c r="D86" s="11">
        <v>0</v>
      </c>
    </row>
    <row r="87" spans="1:4" ht="26.4" x14ac:dyDescent="0.3">
      <c r="A87" s="177" t="s">
        <v>125</v>
      </c>
      <c r="B87" s="147">
        <v>50520</v>
      </c>
      <c r="C87" s="147">
        <v>25002.97</v>
      </c>
      <c r="D87" s="148">
        <v>49.49</v>
      </c>
    </row>
    <row r="88" spans="1:4" ht="26.4" x14ac:dyDescent="0.3">
      <c r="A88" s="176" t="s">
        <v>84</v>
      </c>
      <c r="B88" s="23">
        <v>23300</v>
      </c>
      <c r="C88" s="23">
        <v>2117.62</v>
      </c>
      <c r="D88" s="11">
        <v>9.09</v>
      </c>
    </row>
    <row r="89" spans="1:4" ht="26.4" x14ac:dyDescent="0.3">
      <c r="A89" s="178" t="s">
        <v>35</v>
      </c>
      <c r="B89" s="23">
        <v>22900</v>
      </c>
      <c r="C89" s="23">
        <v>1600</v>
      </c>
      <c r="D89" s="11">
        <v>6.99</v>
      </c>
    </row>
    <row r="90" spans="1:4" ht="26.4" x14ac:dyDescent="0.3">
      <c r="A90" s="179" t="s">
        <v>39</v>
      </c>
      <c r="B90" s="11">
        <v>0</v>
      </c>
      <c r="C90" s="23">
        <v>1600</v>
      </c>
      <c r="D90" s="11">
        <v>0</v>
      </c>
    </row>
    <row r="91" spans="1:4" x14ac:dyDescent="0.3">
      <c r="A91" s="178" t="s">
        <v>42</v>
      </c>
      <c r="B91" s="11">
        <v>400</v>
      </c>
      <c r="C91" s="11">
        <v>517.62</v>
      </c>
      <c r="D91" s="11">
        <v>129.41</v>
      </c>
    </row>
    <row r="92" spans="1:4" ht="52.8" x14ac:dyDescent="0.3">
      <c r="A92" s="179" t="s">
        <v>45</v>
      </c>
      <c r="B92" s="11">
        <v>0</v>
      </c>
      <c r="C92" s="11">
        <v>517.62</v>
      </c>
      <c r="D92" s="11">
        <v>0</v>
      </c>
    </row>
    <row r="93" spans="1:4" ht="26.4" x14ac:dyDescent="0.3">
      <c r="A93" s="176" t="s">
        <v>173</v>
      </c>
      <c r="B93" s="23">
        <v>27220</v>
      </c>
      <c r="C93" s="23">
        <v>22885.35</v>
      </c>
      <c r="D93" s="11">
        <v>84.08</v>
      </c>
    </row>
    <row r="94" spans="1:4" ht="26.4" x14ac:dyDescent="0.3">
      <c r="A94" s="178" t="s">
        <v>35</v>
      </c>
      <c r="B94" s="23">
        <v>26000</v>
      </c>
      <c r="C94" s="23">
        <v>22277.73</v>
      </c>
      <c r="D94" s="11">
        <v>85.68</v>
      </c>
    </row>
    <row r="95" spans="1:4" ht="26.4" x14ac:dyDescent="0.3">
      <c r="A95" s="179" t="s">
        <v>37</v>
      </c>
      <c r="B95" s="11">
        <v>0</v>
      </c>
      <c r="C95" s="23">
        <v>19122.5</v>
      </c>
      <c r="D95" s="11">
        <v>0</v>
      </c>
    </row>
    <row r="96" spans="1:4" ht="39.6" x14ac:dyDescent="0.3">
      <c r="A96" s="179" t="s">
        <v>41</v>
      </c>
      <c r="B96" s="11">
        <v>0</v>
      </c>
      <c r="C96" s="23">
        <v>3155.23</v>
      </c>
      <c r="D96" s="11">
        <v>0</v>
      </c>
    </row>
    <row r="97" spans="1:4" x14ac:dyDescent="0.3">
      <c r="A97" s="178" t="s">
        <v>42</v>
      </c>
      <c r="B97" s="23">
        <v>1220</v>
      </c>
      <c r="C97" s="11">
        <v>607.62</v>
      </c>
      <c r="D97" s="11">
        <v>49.8</v>
      </c>
    </row>
    <row r="98" spans="1:4" ht="26.4" x14ac:dyDescent="0.3">
      <c r="A98" s="179" t="s">
        <v>44</v>
      </c>
      <c r="B98" s="11">
        <v>0</v>
      </c>
      <c r="C98" s="11">
        <v>90</v>
      </c>
      <c r="D98" s="11">
        <v>0</v>
      </c>
    </row>
    <row r="99" spans="1:4" ht="52.8" x14ac:dyDescent="0.3">
      <c r="A99" s="179" t="s">
        <v>45</v>
      </c>
      <c r="B99" s="11">
        <v>0</v>
      </c>
      <c r="C99" s="11">
        <v>517.62</v>
      </c>
      <c r="D99" s="11">
        <v>0</v>
      </c>
    </row>
    <row r="100" spans="1:4" ht="26.4" x14ac:dyDescent="0.3">
      <c r="A100" s="177" t="s">
        <v>126</v>
      </c>
      <c r="B100" s="147">
        <v>19000</v>
      </c>
      <c r="C100" s="8"/>
      <c r="D100" s="8"/>
    </row>
    <row r="101" spans="1:4" ht="39.6" x14ac:dyDescent="0.3">
      <c r="A101" s="176" t="s">
        <v>171</v>
      </c>
      <c r="B101" s="23">
        <v>19000</v>
      </c>
      <c r="C101" s="8"/>
      <c r="D101" s="8"/>
    </row>
    <row r="102" spans="1:4" ht="39.6" x14ac:dyDescent="0.3">
      <c r="A102" s="178" t="s">
        <v>77</v>
      </c>
      <c r="B102" s="23">
        <v>19000</v>
      </c>
      <c r="C102" s="11">
        <v>0</v>
      </c>
      <c r="D102" s="11">
        <v>0</v>
      </c>
    </row>
    <row r="103" spans="1:4" ht="26.4" x14ac:dyDescent="0.3">
      <c r="A103" s="177" t="s">
        <v>127</v>
      </c>
      <c r="B103" s="147">
        <v>1820</v>
      </c>
      <c r="C103" s="147">
        <v>1498.2</v>
      </c>
      <c r="D103" s="148">
        <v>82.32</v>
      </c>
    </row>
    <row r="104" spans="1:4" ht="26.4" x14ac:dyDescent="0.3">
      <c r="A104" s="176" t="s">
        <v>174</v>
      </c>
      <c r="B104" s="11">
        <v>120</v>
      </c>
      <c r="C104" s="11">
        <v>71.36</v>
      </c>
      <c r="D104" s="11">
        <v>59.47</v>
      </c>
    </row>
    <row r="105" spans="1:4" x14ac:dyDescent="0.3">
      <c r="A105" s="178" t="s">
        <v>42</v>
      </c>
      <c r="B105" s="11">
        <v>120</v>
      </c>
      <c r="C105" s="11">
        <v>71.36</v>
      </c>
      <c r="D105" s="11">
        <v>59.47</v>
      </c>
    </row>
    <row r="106" spans="1:4" ht="26.4" x14ac:dyDescent="0.3">
      <c r="A106" s="179" t="s">
        <v>49</v>
      </c>
      <c r="B106" s="11">
        <v>0</v>
      </c>
      <c r="C106" s="11">
        <v>71.36</v>
      </c>
      <c r="D106" s="11">
        <v>0</v>
      </c>
    </row>
    <row r="107" spans="1:4" ht="26.4" x14ac:dyDescent="0.3">
      <c r="A107" s="176" t="s">
        <v>173</v>
      </c>
      <c r="B107" s="23">
        <v>1700</v>
      </c>
      <c r="C107" s="23">
        <v>1426.84</v>
      </c>
      <c r="D107" s="11">
        <v>83.93</v>
      </c>
    </row>
    <row r="108" spans="1:4" x14ac:dyDescent="0.3">
      <c r="A108" s="178" t="s">
        <v>42</v>
      </c>
      <c r="B108" s="23">
        <v>1700</v>
      </c>
      <c r="C108" s="23">
        <v>1426.84</v>
      </c>
      <c r="D108" s="11">
        <v>83.93</v>
      </c>
    </row>
    <row r="109" spans="1:4" ht="26.4" x14ac:dyDescent="0.3">
      <c r="A109" s="179" t="s">
        <v>49</v>
      </c>
      <c r="B109" s="11">
        <v>0</v>
      </c>
      <c r="C109" s="23">
        <v>1426.84</v>
      </c>
      <c r="D109" s="11">
        <v>0</v>
      </c>
    </row>
    <row r="110" spans="1:4" ht="39.6" x14ac:dyDescent="0.3">
      <c r="A110" s="177" t="s">
        <v>128</v>
      </c>
      <c r="B110" s="147">
        <v>73500</v>
      </c>
      <c r="C110" s="147">
        <v>32339.759999999998</v>
      </c>
      <c r="D110" s="148">
        <v>44</v>
      </c>
    </row>
    <row r="111" spans="1:4" ht="39.6" x14ac:dyDescent="0.3">
      <c r="A111" s="176" t="s">
        <v>171</v>
      </c>
      <c r="B111" s="23">
        <v>73500</v>
      </c>
      <c r="C111" s="23">
        <v>32339.759999999998</v>
      </c>
      <c r="D111" s="11">
        <v>44</v>
      </c>
    </row>
    <row r="112" spans="1:4" x14ac:dyDescent="0.3">
      <c r="A112" s="178" t="s">
        <v>42</v>
      </c>
      <c r="B112" s="23">
        <v>73500</v>
      </c>
      <c r="C112" s="23">
        <v>32339.759999999998</v>
      </c>
      <c r="D112" s="11">
        <v>44</v>
      </c>
    </row>
    <row r="113" spans="1:4" ht="26.4" x14ac:dyDescent="0.3">
      <c r="A113" s="179" t="s">
        <v>49</v>
      </c>
      <c r="B113" s="11">
        <v>0</v>
      </c>
      <c r="C113" s="23">
        <v>32339.759999999998</v>
      </c>
      <c r="D113" s="11">
        <v>0</v>
      </c>
    </row>
    <row r="114" spans="1:4" s="26" customFormat="1" ht="52.8" x14ac:dyDescent="0.3">
      <c r="A114" s="181" t="s">
        <v>129</v>
      </c>
      <c r="B114" s="23">
        <f>+B115</f>
        <v>5970</v>
      </c>
      <c r="C114" s="23">
        <f>+C115</f>
        <v>1496.25</v>
      </c>
      <c r="D114" s="24">
        <f>+C114/B114</f>
        <v>0.25062814070351758</v>
      </c>
    </row>
    <row r="115" spans="1:4" ht="26.4" x14ac:dyDescent="0.3">
      <c r="A115" s="177" t="s">
        <v>130</v>
      </c>
      <c r="B115" s="147">
        <v>5970</v>
      </c>
      <c r="C115" s="147">
        <v>1496.25</v>
      </c>
      <c r="D115" s="148">
        <v>25.06</v>
      </c>
    </row>
    <row r="116" spans="1:4" ht="26.4" x14ac:dyDescent="0.3">
      <c r="A116" s="176" t="s">
        <v>168</v>
      </c>
      <c r="B116" s="23">
        <v>5970</v>
      </c>
      <c r="C116" s="23">
        <v>1496.25</v>
      </c>
      <c r="D116" s="11">
        <v>25.06</v>
      </c>
    </row>
    <row r="117" spans="1:4" ht="39.6" x14ac:dyDescent="0.3">
      <c r="A117" s="178" t="s">
        <v>77</v>
      </c>
      <c r="B117" s="23">
        <v>5970</v>
      </c>
      <c r="C117" s="23">
        <v>1496.25</v>
      </c>
      <c r="D117" s="11">
        <v>25.06</v>
      </c>
    </row>
    <row r="118" spans="1:4" ht="26.4" x14ac:dyDescent="0.3">
      <c r="A118" s="179" t="s">
        <v>79</v>
      </c>
      <c r="B118" s="11">
        <v>0</v>
      </c>
      <c r="C118" s="23">
        <v>1496.25</v>
      </c>
      <c r="D118" s="11">
        <v>0</v>
      </c>
    </row>
  </sheetData>
  <mergeCells count="1">
    <mergeCell ref="A1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 </vt:lpstr>
      <vt:lpstr>EKONOMSKA KLASIFIKACIJA </vt:lpstr>
      <vt:lpstr>PRIHODI I RASHODI EKON.KLAS</vt:lpstr>
      <vt:lpstr>Prihodi i rashodi po izvorima</vt:lpstr>
      <vt:lpstr>PRIHODI RASHODI PO IZVORIMA</vt:lpstr>
      <vt:lpstr>RASHODI PREMA FUNKCIJSKOJ KLAS.</vt:lpstr>
      <vt:lpstr>Posebni dio</vt:lpstr>
      <vt:lpstr>XX</vt:lpstr>
      <vt:lpstr>Posebni dio izvr.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Lucijana</dc:creator>
  <cp:lastModifiedBy>Korisnik</cp:lastModifiedBy>
  <cp:lastPrinted>2024-07-29T07:15:01Z</cp:lastPrinted>
  <dcterms:created xsi:type="dcterms:W3CDTF">2024-07-25T06:29:56Z</dcterms:created>
  <dcterms:modified xsi:type="dcterms:W3CDTF">2025-07-14T08:18:29Z</dcterms:modified>
</cp:coreProperties>
</file>