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/>
  <mc:AlternateContent xmlns:mc="http://schemas.openxmlformats.org/markup-compatibility/2006">
    <mc:Choice Requires="x15">
      <x15ac:absPath xmlns:x15ac="http://schemas.microsoft.com/office/spreadsheetml/2010/11/ac" url="C:\Users\Korisnik\Desktop\"/>
    </mc:Choice>
  </mc:AlternateContent>
  <xr:revisionPtr revIDLastSave="0" documentId="8_{A5A41EFC-EBA5-4334-AF65-B2A75CD0EDBD}" xr6:coauthVersionLast="37" xr6:coauthVersionMax="37" xr10:uidLastSave="{00000000-0000-0000-0000-000000000000}"/>
  <bookViews>
    <workbookView xWindow="0" yWindow="0" windowWidth="23040" windowHeight="8652" xr2:uid="{00000000-000D-0000-FFFF-FFFF00000000}"/>
  </bookViews>
  <sheets>
    <sheet name="SAŽETAK" sheetId="10" r:id="rId1"/>
    <sheet name=" Račun prihoda i rashoda" sheetId="3" r:id="rId2"/>
    <sheet name="Prihodi i rashodi po izvorima" sheetId="8" r:id="rId3"/>
    <sheet name="Rashodi prema funkcijskoj kl" sheetId="5" r:id="rId4"/>
    <sheet name="Račun financiranja" sheetId="6" state="hidden" r:id="rId5"/>
    <sheet name="Račun financiranja po izvorima" sheetId="9" state="hidden" r:id="rId6"/>
    <sheet name="Posebni dio" sheetId="12" r:id="rId7"/>
    <sheet name="List4" sheetId="14" state="hidden" r:id="rId8"/>
  </sheets>
  <externalReferences>
    <externalReference r:id="rId9"/>
    <externalReference r:id="rId10"/>
    <externalReference r:id="rId11"/>
    <externalReference r:id="rId12"/>
  </externalReferences>
  <definedNames>
    <definedName name="_xlnm._FilterDatabase" localSheetId="7" hidden="1">List4!$A$1:$A$152</definedName>
    <definedName name="_xlnm._FilterDatabase" localSheetId="6" hidden="1">'Posebni dio'!$A$6:$A$159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3" i="10" l="1"/>
  <c r="J13" i="10"/>
  <c r="K12" i="10"/>
  <c r="J11" i="10"/>
  <c r="K10" i="10"/>
  <c r="K8" i="10"/>
  <c r="J8" i="10"/>
  <c r="K9" i="10"/>
  <c r="K7" i="10"/>
  <c r="J7" i="10"/>
  <c r="H27" i="3"/>
  <c r="G27" i="3"/>
  <c r="H38" i="3"/>
  <c r="H35" i="3"/>
  <c r="H34" i="3"/>
  <c r="H33" i="3"/>
  <c r="H32" i="3"/>
  <c r="H31" i="3"/>
  <c r="H30" i="3"/>
  <c r="H29" i="3"/>
  <c r="H28" i="3"/>
  <c r="G28" i="3"/>
  <c r="H19" i="3"/>
  <c r="G19" i="3"/>
  <c r="H18" i="3"/>
  <c r="H17" i="3"/>
  <c r="H16" i="3"/>
  <c r="H15" i="3"/>
  <c r="H14" i="3"/>
  <c r="H13" i="3"/>
  <c r="H12" i="3"/>
  <c r="H11" i="3"/>
  <c r="G11" i="3"/>
  <c r="H10" i="3"/>
  <c r="G10" i="3"/>
  <c r="F10" i="8"/>
  <c r="E10" i="8"/>
  <c r="F33" i="8"/>
  <c r="E33" i="8"/>
  <c r="F40" i="8"/>
  <c r="F39" i="8"/>
  <c r="F38" i="8"/>
  <c r="F37" i="8"/>
  <c r="F36" i="8"/>
  <c r="F35" i="8"/>
  <c r="F34" i="8"/>
  <c r="F32" i="8"/>
  <c r="F31" i="8"/>
  <c r="E31" i="8"/>
  <c r="E11" i="8"/>
  <c r="F11" i="8"/>
  <c r="F18" i="8"/>
  <c r="F17" i="8"/>
  <c r="F16" i="8"/>
  <c r="F15" i="8"/>
  <c r="F14" i="8"/>
  <c r="F13" i="8"/>
  <c r="F12" i="8"/>
  <c r="D10" i="5"/>
  <c r="F11" i="12"/>
  <c r="E11" i="12"/>
  <c r="F10" i="12"/>
  <c r="F9" i="12"/>
  <c r="F8" i="12"/>
  <c r="E9" i="12"/>
  <c r="F158" i="12"/>
  <c r="F157" i="12"/>
  <c r="F156" i="12"/>
  <c r="F155" i="12"/>
  <c r="F151" i="12"/>
  <c r="F150" i="12"/>
  <c r="F149" i="12"/>
  <c r="F147" i="12"/>
  <c r="F146" i="12"/>
  <c r="F144" i="12"/>
  <c r="F143" i="12"/>
  <c r="F142" i="12"/>
  <c r="F140" i="12"/>
  <c r="F139" i="12"/>
  <c r="F138" i="12"/>
  <c r="F135" i="12"/>
  <c r="F130" i="12"/>
  <c r="F129" i="12"/>
  <c r="F127" i="12"/>
  <c r="F121" i="12"/>
  <c r="F120" i="12"/>
  <c r="F119" i="12"/>
  <c r="F117" i="12"/>
  <c r="F112" i="12"/>
  <c r="F111" i="12"/>
  <c r="F110" i="12"/>
  <c r="F101" i="12"/>
  <c r="F98" i="12"/>
  <c r="F96" i="12"/>
  <c r="F93" i="12"/>
  <c r="F88" i="12"/>
  <c r="F87" i="12"/>
  <c r="F86" i="12"/>
  <c r="F84" i="12"/>
  <c r="F79" i="12"/>
  <c r="F78" i="12"/>
  <c r="F71" i="12"/>
  <c r="F70" i="12"/>
  <c r="F63" i="12"/>
  <c r="E63" i="12"/>
  <c r="F65" i="12"/>
  <c r="F64" i="12"/>
  <c r="F62" i="12"/>
  <c r="G62" i="12"/>
  <c r="H62" i="12"/>
  <c r="F59" i="12"/>
  <c r="F50" i="12"/>
  <c r="F49" i="12"/>
  <c r="F48" i="12"/>
  <c r="F46" i="12"/>
  <c r="F103" i="12"/>
  <c r="E103" i="12"/>
  <c r="F104" i="12"/>
  <c r="E104" i="12"/>
  <c r="G11" i="12" l="1"/>
  <c r="H11" i="12"/>
  <c r="G10" i="12"/>
  <c r="H9" i="12"/>
  <c r="G9" i="12"/>
  <c r="D10" i="12"/>
  <c r="D9" i="12"/>
  <c r="H63" i="12"/>
  <c r="G63" i="12"/>
  <c r="D11" i="12"/>
  <c r="I13" i="10" l="1"/>
  <c r="I9" i="10"/>
  <c r="D119" i="12" l="1"/>
  <c r="D65" i="12"/>
  <c r="H86" i="12"/>
  <c r="G86" i="12"/>
  <c r="H78" i="12"/>
  <c r="G78" i="12"/>
  <c r="H101" i="12"/>
  <c r="G101" i="12"/>
  <c r="H87" i="12"/>
  <c r="G87" i="12"/>
  <c r="D86" i="12"/>
  <c r="D87" i="12"/>
  <c r="D101" i="12"/>
  <c r="D40" i="8"/>
  <c r="I29" i="3"/>
  <c r="I34" i="3"/>
  <c r="J34" i="3"/>
  <c r="J35" i="3"/>
  <c r="I35" i="3"/>
  <c r="I13" i="3"/>
  <c r="J13" i="3"/>
  <c r="I17" i="3"/>
  <c r="J17" i="3" s="1"/>
  <c r="I18" i="3"/>
  <c r="J18" i="3" s="1"/>
  <c r="F16" i="3"/>
  <c r="J16" i="3" s="1"/>
  <c r="F35" i="3"/>
  <c r="F30" i="3"/>
  <c r="F29" i="3"/>
  <c r="I16" i="3" l="1"/>
  <c r="E35" i="3"/>
  <c r="E29" i="3"/>
  <c r="E32" i="3"/>
  <c r="E11" i="3"/>
  <c r="E19" i="3"/>
  <c r="E14" i="3"/>
  <c r="E12" i="3"/>
  <c r="E28" i="3" l="1"/>
  <c r="E17" i="3" l="1"/>
  <c r="C11" i="12"/>
  <c r="H158" i="12"/>
  <c r="G158" i="12"/>
  <c r="G157" i="12"/>
  <c r="H157" i="12" s="1"/>
  <c r="G156" i="12"/>
  <c r="H156" i="12" s="1"/>
  <c r="H155" i="12" s="1"/>
  <c r="G155" i="12"/>
  <c r="H151" i="12"/>
  <c r="G151" i="12"/>
  <c r="H149" i="12"/>
  <c r="G149" i="12"/>
  <c r="H147" i="12"/>
  <c r="G147" i="12"/>
  <c r="H142" i="12"/>
  <c r="G142" i="12"/>
  <c r="H139" i="12"/>
  <c r="H140" i="12" s="1"/>
  <c r="G139" i="12"/>
  <c r="G140" i="12" s="1"/>
  <c r="H130" i="12"/>
  <c r="G130" i="12"/>
  <c r="H129" i="12"/>
  <c r="G129" i="12"/>
  <c r="H121" i="12"/>
  <c r="G121" i="12"/>
  <c r="H120" i="12"/>
  <c r="G120" i="12"/>
  <c r="H119" i="12"/>
  <c r="G119" i="12"/>
  <c r="H117" i="12"/>
  <c r="G117" i="12"/>
  <c r="H112" i="12"/>
  <c r="G112" i="12"/>
  <c r="H110" i="12"/>
  <c r="H111" i="12" s="1"/>
  <c r="G110" i="12"/>
  <c r="G111" i="12" s="1"/>
  <c r="H71" i="12"/>
  <c r="G71" i="12"/>
  <c r="H65" i="12"/>
  <c r="H64" i="12" s="1"/>
  <c r="G65" i="12"/>
  <c r="G64" i="12" s="1"/>
  <c r="H50" i="12"/>
  <c r="H49" i="12" s="1"/>
  <c r="H48" i="12" s="1"/>
  <c r="G50" i="12"/>
  <c r="G49" i="12" s="1"/>
  <c r="G48" i="12" s="1"/>
  <c r="H13" i="12"/>
  <c r="G13" i="12"/>
  <c r="H12" i="12"/>
  <c r="G12" i="12"/>
  <c r="A162" i="12"/>
  <c r="M161" i="12"/>
  <c r="D155" i="12"/>
  <c r="D142" i="12"/>
  <c r="D151" i="12"/>
  <c r="D149" i="12"/>
  <c r="D147" i="12"/>
  <c r="D140" i="12"/>
  <c r="D139" i="12"/>
  <c r="D130" i="12"/>
  <c r="D129" i="12"/>
  <c r="D121" i="12"/>
  <c r="D120" i="12"/>
  <c r="D117" i="12"/>
  <c r="D112" i="12"/>
  <c r="D110" i="12"/>
  <c r="D78" i="12"/>
  <c r="I70" i="12" s="1"/>
  <c r="I75" i="12" s="1"/>
  <c r="D71" i="12"/>
  <c r="D50" i="12"/>
  <c r="D49" i="12" s="1"/>
  <c r="D48" i="12" s="1"/>
  <c r="D12" i="12"/>
  <c r="D13" i="12"/>
  <c r="D111" i="12" l="1"/>
  <c r="S11" i="12"/>
  <c r="S13" i="12" s="1"/>
  <c r="H10" i="12"/>
  <c r="H8" i="12" l="1"/>
  <c r="G8" i="12"/>
  <c r="F10" i="5" l="1"/>
  <c r="E10" i="5"/>
  <c r="D156" i="12"/>
  <c r="D157" i="12"/>
  <c r="D158" i="12"/>
  <c r="C158" i="12" l="1"/>
  <c r="C157" i="12"/>
  <c r="C156" i="12"/>
  <c r="C155" i="12"/>
  <c r="C149" i="12"/>
  <c r="C151" i="12" s="1"/>
  <c r="C147" i="12"/>
  <c r="C144" i="12"/>
  <c r="C142" i="12"/>
  <c r="C138" i="12"/>
  <c r="C140" i="12" s="1"/>
  <c r="C129" i="12"/>
  <c r="C130" i="12" s="1"/>
  <c r="C127" i="12"/>
  <c r="C121" i="12"/>
  <c r="C120" i="12"/>
  <c r="C119" i="12"/>
  <c r="C112" i="12"/>
  <c r="C110" i="12"/>
  <c r="C111" i="12" s="1"/>
  <c r="C96" i="12"/>
  <c r="C88" i="12"/>
  <c r="C87" i="12"/>
  <c r="C86" i="12"/>
  <c r="C79" i="12"/>
  <c r="C78" i="12"/>
  <c r="C70" i="12"/>
  <c r="C71" i="12" s="1"/>
  <c r="C64" i="12"/>
  <c r="C65" i="12" s="1"/>
  <c r="C63" i="12"/>
  <c r="C62" i="12"/>
  <c r="C59" i="12"/>
  <c r="C50" i="12"/>
  <c r="C48" i="12"/>
  <c r="C49" i="12" s="1"/>
  <c r="C14" i="12"/>
  <c r="C12" i="12"/>
  <c r="C13" i="12" s="1"/>
  <c r="C9" i="12"/>
  <c r="C8" i="12" s="1"/>
  <c r="C32" i="8"/>
  <c r="C45" i="8"/>
  <c r="C44" i="8" s="1"/>
  <c r="C38" i="8"/>
  <c r="C34" i="8"/>
  <c r="C18" i="8"/>
  <c r="C17" i="8"/>
  <c r="C39" i="8" s="1"/>
  <c r="C16" i="8"/>
  <c r="C15" i="8"/>
  <c r="C14" i="8"/>
  <c r="C36" i="8" s="1"/>
  <c r="C13" i="8"/>
  <c r="C12" i="8"/>
  <c r="C11" i="8" s="1"/>
  <c r="C10" i="8" s="1"/>
  <c r="G34" i="8"/>
  <c r="H34" i="8"/>
  <c r="G35" i="8"/>
  <c r="H35" i="8"/>
  <c r="G36" i="8"/>
  <c r="H36" i="8"/>
  <c r="G38" i="8"/>
  <c r="H38" i="8"/>
  <c r="G39" i="8"/>
  <c r="H39" i="8"/>
  <c r="G40" i="8"/>
  <c r="H40" i="8"/>
  <c r="H15" i="8"/>
  <c r="G15" i="8"/>
  <c r="D18" i="8"/>
  <c r="G18" i="8" s="1"/>
  <c r="H18" i="8" s="1"/>
  <c r="G12" i="8"/>
  <c r="H12" i="8" s="1"/>
  <c r="D14" i="8"/>
  <c r="G14" i="8" s="1"/>
  <c r="H14" i="8" s="1"/>
  <c r="D39" i="8"/>
  <c r="D17" i="8" s="1"/>
  <c r="G17" i="8" s="1"/>
  <c r="H17" i="8" s="1"/>
  <c r="D38" i="8"/>
  <c r="D16" i="8" s="1"/>
  <c r="G16" i="8" s="1"/>
  <c r="H16" i="8" s="1"/>
  <c r="D35" i="8"/>
  <c r="D13" i="8" s="1"/>
  <c r="G13" i="8" s="1"/>
  <c r="H13" i="8" s="1"/>
  <c r="B34" i="8"/>
  <c r="B12" i="8"/>
  <c r="B18" i="8"/>
  <c r="B36" i="8"/>
  <c r="B14" i="8" s="1"/>
  <c r="B45" i="8"/>
  <c r="B40" i="8"/>
  <c r="B39" i="8"/>
  <c r="B38" i="8"/>
  <c r="B37" i="8"/>
  <c r="B15" i="8"/>
  <c r="B16" i="8"/>
  <c r="B17" i="8"/>
  <c r="B13" i="8"/>
  <c r="D15" i="8"/>
  <c r="D16" i="3"/>
  <c r="D14" i="3"/>
  <c r="D13" i="3"/>
  <c r="D12" i="3"/>
  <c r="I32" i="3"/>
  <c r="J32" i="3"/>
  <c r="I31" i="3"/>
  <c r="J31" i="3"/>
  <c r="J29" i="3"/>
  <c r="I30" i="3"/>
  <c r="J30" i="3" s="1"/>
  <c r="F31" i="3"/>
  <c r="F17" i="3"/>
  <c r="F15" i="3"/>
  <c r="I15" i="3" s="1"/>
  <c r="J15" i="3" s="1"/>
  <c r="F14" i="3"/>
  <c r="I14" i="3" s="1"/>
  <c r="J14" i="3" s="1"/>
  <c r="F12" i="3"/>
  <c r="B33" i="8" l="1"/>
  <c r="F11" i="3"/>
  <c r="I12" i="3"/>
  <c r="F19" i="3"/>
  <c r="C10" i="12"/>
  <c r="C150" i="12"/>
  <c r="C139" i="12"/>
  <c r="D33" i="8"/>
  <c r="G33" i="8" s="1"/>
  <c r="H33" i="8" s="1"/>
  <c r="H32" i="8" s="1"/>
  <c r="F28" i="3"/>
  <c r="G32" i="8" l="1"/>
  <c r="J12" i="3"/>
  <c r="I11" i="3"/>
  <c r="J11" i="3" s="1"/>
  <c r="I28" i="3"/>
  <c r="F38" i="3"/>
  <c r="I38" i="3" s="1"/>
  <c r="J38" i="3" s="1"/>
  <c r="F23" i="3"/>
  <c r="I19" i="3"/>
  <c r="J19" i="3" s="1"/>
  <c r="L13" i="10"/>
  <c r="L9" i="10"/>
  <c r="I10" i="10"/>
  <c r="G13" i="10" l="1"/>
  <c r="G12" i="10"/>
  <c r="G10" i="10"/>
  <c r="G9" i="10"/>
  <c r="G11" i="10" l="1"/>
  <c r="B12" i="5" s="1"/>
  <c r="G8" i="10"/>
  <c r="G14" i="10" s="1"/>
  <c r="D17" i="3" l="1"/>
  <c r="M13" i="10" l="1"/>
  <c r="L10" i="10"/>
  <c r="M10" i="10" s="1"/>
  <c r="M9" i="10"/>
  <c r="J37" i="8"/>
  <c r="G44" i="8"/>
  <c r="D11" i="8"/>
  <c r="F34" i="3"/>
  <c r="D10" i="8" l="1"/>
  <c r="H11" i="8"/>
  <c r="H10" i="8" s="1"/>
  <c r="G11" i="8"/>
  <c r="G10" i="8" s="1"/>
  <c r="D44" i="8"/>
  <c r="D32" i="8" s="1"/>
  <c r="M8" i="10"/>
  <c r="I8" i="10"/>
  <c r="I12" i="10" l="1"/>
  <c r="I11" i="10" s="1"/>
  <c r="J37" i="3"/>
  <c r="J28" i="3"/>
  <c r="L12" i="10" l="1"/>
  <c r="M12" i="10" s="1"/>
  <c r="D28" i="3"/>
  <c r="H44" i="8" l="1"/>
  <c r="B44" i="8"/>
  <c r="B32" i="8" s="1"/>
  <c r="D34" i="3" l="1"/>
  <c r="D38" i="3" s="1"/>
  <c r="A10" i="3"/>
  <c r="E34" i="3"/>
  <c r="E38" i="3" s="1"/>
  <c r="D11" i="3"/>
  <c r="D19" i="3" s="1"/>
  <c r="H8" i="10" l="1"/>
  <c r="F8" i="10" l="1"/>
  <c r="F11" i="10" s="1"/>
  <c r="M21" i="10" l="1"/>
  <c r="L21" i="10"/>
  <c r="I21" i="10"/>
  <c r="H21" i="10"/>
  <c r="F21" i="10"/>
  <c r="M11" i="10"/>
  <c r="L11" i="10"/>
  <c r="H11" i="10"/>
  <c r="C10" i="5" s="1"/>
  <c r="C11" i="5" s="1"/>
  <c r="C12" i="5" s="1"/>
  <c r="L8" i="10"/>
  <c r="D11" i="5" l="1"/>
  <c r="D12" i="5" s="1"/>
  <c r="H28" i="10"/>
  <c r="H29" i="10" s="1"/>
  <c r="F14" i="10"/>
  <c r="F22" i="10" s="1"/>
  <c r="F28" i="10" s="1"/>
  <c r="F29" i="10" s="1"/>
  <c r="L14" i="10"/>
  <c r="L22" i="10" s="1"/>
  <c r="L28" i="10" s="1"/>
  <c r="L29" i="10" s="1"/>
  <c r="I14" i="10"/>
  <c r="I22" i="10" s="1"/>
  <c r="I28" i="10" s="1"/>
  <c r="I29" i="10" s="1"/>
  <c r="M14" i="10"/>
  <c r="M22" i="10" s="1"/>
  <c r="M28" i="10" s="1"/>
  <c r="M29" i="10" s="1"/>
  <c r="E11" i="5" l="1"/>
  <c r="E12" i="5" l="1"/>
  <c r="F12" i="5" s="1"/>
  <c r="F11" i="5"/>
  <c r="B11" i="8" l="1"/>
  <c r="B10" i="8" l="1"/>
</calcChain>
</file>

<file path=xl/sharedStrings.xml><?xml version="1.0" encoding="utf-8"?>
<sst xmlns="http://schemas.openxmlformats.org/spreadsheetml/2006/main" count="478" uniqueCount="200">
  <si>
    <t>PRIHODI UKUPNO</t>
  </si>
  <si>
    <t>RASHODI UKUPNO</t>
  </si>
  <si>
    <t>NETO FINANCIRANJE</t>
  </si>
  <si>
    <t xml:space="preserve">A. RAČUN PRIHODA I RASHODA </t>
  </si>
  <si>
    <t>Razred</t>
  </si>
  <si>
    <t>Skupina</t>
  </si>
  <si>
    <t>Naziv rashoda</t>
  </si>
  <si>
    <t>Rashodi poslovanja</t>
  </si>
  <si>
    <t>Rashodi za zaposlene</t>
  </si>
  <si>
    <t>Rashodi za nabavu nefinancijske imovine</t>
  </si>
  <si>
    <t>Rashodi za nabavu neproizvedene dugotrajne imovine</t>
  </si>
  <si>
    <t>RASHODI PREMA FUNKCIJSKOJ KLASIFIKACIJI</t>
  </si>
  <si>
    <t>UKUPNI RASHODI</t>
  </si>
  <si>
    <t>Primici od financijske imovine i zaduživanja</t>
  </si>
  <si>
    <t>Izdaci za financijsku imovinu i otplate zajmova</t>
  </si>
  <si>
    <t>I. OPĆI DIO</t>
  </si>
  <si>
    <t>Materijalni rashodi</t>
  </si>
  <si>
    <t>Primici od zaduživanja</t>
  </si>
  <si>
    <t>Izdaci za otplatu glavnice primljenih kredita i zajmova</t>
  </si>
  <si>
    <t>A) SAŽETAK RAČUNA PRIHODA I RASHODA</t>
  </si>
  <si>
    <t>B) SAŽETAK RAČUNA FINANCIRANJA</t>
  </si>
  <si>
    <t>Projekcija 
za 2025.</t>
  </si>
  <si>
    <t>Naziv</t>
  </si>
  <si>
    <t>FINANCIJSKI PLAN PRORAČUNSKOG KORISNIKA JEDINICE LOKALNE I PODRUČNE (REGIONALNE) SAMOUPRAVE 
ZA 2024. I PROJEKCIJA ZA 2025. I 2026. GODINU</t>
  </si>
  <si>
    <t>Plan za 2024.</t>
  </si>
  <si>
    <t>Projekcija 
za 2026.</t>
  </si>
  <si>
    <t>Izvršenje 2022.</t>
  </si>
  <si>
    <t>Plan 2023.</t>
  </si>
  <si>
    <t>EUR</t>
  </si>
  <si>
    <t>Izvršenje 2022.*</t>
  </si>
  <si>
    <t>6 PRIHODI POSLOVANJA</t>
  </si>
  <si>
    <t>7 PRIHODI OD PRODAJE NEFINANCIJSKE IMOVINE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</si>
  <si>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</si>
  <si>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</si>
  <si>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</si>
  <si>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</si>
  <si>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Proračun za 2024.</t>
  </si>
  <si>
    <t>Projekcija proračuna
za 2025.</t>
  </si>
  <si>
    <t>Projekcija proračuna
za 2026.</t>
  </si>
  <si>
    <t>PRIHODI POSLOVANJA PREMA EKONOMSKOJ KLASIFIKACIJI</t>
  </si>
  <si>
    <t>RASHODI POSLOVANJA PREMA EKONOMSKOJ KLASIFIKACIJI</t>
  </si>
  <si>
    <t>PRIHODI POSLOVANJA PREMA IZVORIMA FINANCIRANJA</t>
  </si>
  <si>
    <t>RASHODI POSLOVANJA PREMA IZVORIMA FINANCIRANJA</t>
  </si>
  <si>
    <t>Brojčana oznaka i naziv</t>
  </si>
  <si>
    <t>1 Opći prihodi i primici</t>
  </si>
  <si>
    <t xml:space="preserve">  11 Opći prihodi i primici</t>
  </si>
  <si>
    <t>3 Vlastiti prihodi</t>
  </si>
  <si>
    <t xml:space="preserve">  31 Vlastiti prihodi</t>
  </si>
  <si>
    <t>B. RAČUN FINANCIRANJA PREMA EKONOMSKOJ KLASIFIKACIJI</t>
  </si>
  <si>
    <t>B. RAČUN FINANCIRANJA PREMA IZVORIMA FINANCIRANJA</t>
  </si>
  <si>
    <t>PRIMICI UKUPNO</t>
  </si>
  <si>
    <t>8 Namjenski primici od zaduživanja</t>
  </si>
  <si>
    <t xml:space="preserve">  81 Namjenski primici od zaduživanja</t>
  </si>
  <si>
    <t>IZDACI UKUPNO</t>
  </si>
  <si>
    <t>RAZLIKA - VIŠAK / MANJAK</t>
  </si>
  <si>
    <t>VIŠAK / MANJAK + NETO FINANCIRANJE</t>
  </si>
  <si>
    <t xml:space="preserve">C) PRENESENI VIŠAK ILI PRENESENI MANJAK </t>
  </si>
  <si>
    <t>PRIJENOS VIŠKA / MANJKA IZ PRETHODNE(IH) GODINE</t>
  </si>
  <si>
    <t>PRIJENOS VIŠKA / MANJKA U SLJEDEĆE RAZDOBLJE</t>
  </si>
  <si>
    <t>VIŠAK / MANJAK + NETO FINANCIRANJE + PRIJENOS VIŠKA / MANJKA IZ PRETHODNE(IH) GODINE - PRIJENOS VIŠKA / MANJKA U SLJEDEĆE RAZDOBLJE</t>
  </si>
  <si>
    <t>6 Prihodi poslovanja</t>
  </si>
  <si>
    <t>63 Pomoći iz inozemstva (darovnice) i od subjekata unutar opće države</t>
  </si>
  <si>
    <t>64 Prihodi od imovine</t>
  </si>
  <si>
    <t>65 Prihodi od upravnih administrativnih pristojbi, pristojbi po posebnim propisima i naknada</t>
  </si>
  <si>
    <t>66 Prihodi od prodaje proizvoda i robe te pruženih usluga i prihodi od donacija te povrati po protestiranim jamstvima</t>
  </si>
  <si>
    <t>7 Prihodi od prodaje nefinancijske imovine</t>
  </si>
  <si>
    <t>72 Prihodi od prodaje proizvedene dugotrajne imovine</t>
  </si>
  <si>
    <t xml:space="preserve"> 67 Prihodi iz nadležnog proračuna i od HZZO-a temeljem ugovornih obveza</t>
  </si>
  <si>
    <t>Financijski rashodi</t>
  </si>
  <si>
    <t>31 Rashodi za zaposlene</t>
  </si>
  <si>
    <t>32 Materijalni rashodi</t>
  </si>
  <si>
    <t>34 Financijski rashodi</t>
  </si>
  <si>
    <t>37 Naknade građanima i kućanstvima na temelju osiguranja i druge naknade</t>
  </si>
  <si>
    <t>4 Rashodi za nabavu nefinancijske imovine</t>
  </si>
  <si>
    <t>42 Rashodi za nabavu proizvedene dugotrajne imovine</t>
  </si>
  <si>
    <t>25 Vlastiti prihodi</t>
  </si>
  <si>
    <t>31 Prihodi za posebne namjene</t>
  </si>
  <si>
    <t xml:space="preserve">42 Namjenske tekuće pomoći </t>
  </si>
  <si>
    <t xml:space="preserve">44 EU fondovi - Pomoći </t>
  </si>
  <si>
    <t>49 Pomoći iz državnog proračuna za plaće te ostale rashode za zaposlene</t>
  </si>
  <si>
    <t>55 Donacije i ostali namjenski prihodi</t>
  </si>
  <si>
    <t>IZVOR</t>
  </si>
  <si>
    <t>11 Opći prihodi i primici</t>
  </si>
  <si>
    <t>49 Pomoći iz dr.pr.za plaće te ostale rashode za zaposlene</t>
  </si>
  <si>
    <t>55 Donacije</t>
  </si>
  <si>
    <t>8054 DECENTRALIZIRANE FUNKCIJE- MINIMALNI FINANCIJSKI STANDARD</t>
  </si>
  <si>
    <t>A805401 MATERIJALNI I FINANCIJSKI RASHODI</t>
  </si>
  <si>
    <t>Izvor: 31 Potpore za decentralizirane izdatke</t>
  </si>
  <si>
    <t>T805404 REDOVNA DJELATNOST OSNOVNOG OBRAZOVANJA</t>
  </si>
  <si>
    <t>Izvor: 49 Pomoći iz državnog proračuna za plaće te ostale rashode za zaposlene</t>
  </si>
  <si>
    <t>8055 DECENTRALIZIRANE FUNKCIJE - IZNAD MINIMALNOG FINANCIJSKOG STANDARDA</t>
  </si>
  <si>
    <t>A805502 OSTALI PROJEKTI U OSNOVNOM ŠKOLSTVU</t>
  </si>
  <si>
    <t>Izvor: 11 Opći prihodi i primici</t>
  </si>
  <si>
    <t>Izvor: 25 Vlastiti prihodi proračunskih korisnika</t>
  </si>
  <si>
    <t>Izvor: 29 Višak / manjak prihoda proračunskih korisnika</t>
  </si>
  <si>
    <t>Izvor: 55 Donacije i ostali namjenski prihodi proračunskih korisnika</t>
  </si>
  <si>
    <t>A805506 PRODUŽENI BORAVAK</t>
  </si>
  <si>
    <t>A805521 TEKUĆE I INVESTICIJSKO ODRŽAVANJE IZNAD MINIMALNOG STANDARDA</t>
  </si>
  <si>
    <t>Izvor: 22 Višak/manjak prihoda</t>
  </si>
  <si>
    <t>A805523 STRUČNO RAZVOJNE SLUŽBE</t>
  </si>
  <si>
    <t>A805536 ASISTENT U NASTAVI</t>
  </si>
  <si>
    <t>Izvor: 44 EU fondovi-pomoći</t>
  </si>
  <si>
    <t>A805539 NABAVA ŠKOLSKIH UDŽBENIKA</t>
  </si>
  <si>
    <t>A805540 SHEMA ŠKOLSKOG VOĆA</t>
  </si>
  <si>
    <t>Izvor: 42 Namjenske tekuće pomoći</t>
  </si>
  <si>
    <t>A805543 PREHRANA ZA UČENIKE U OSNOVNIM ŠKOLAMA</t>
  </si>
  <si>
    <t>8056 KAPITALNO ULAGANJE U ŠKOLSTVO - MINIMALNI FINANCIJSKI STANDARD</t>
  </si>
  <si>
    <t>K805602 ŠKOLSKA OPREMA</t>
  </si>
  <si>
    <t>OSNOVNE ŠKOLE MARINA GETALDIĆA</t>
  </si>
  <si>
    <t>Naknade građanima</t>
  </si>
  <si>
    <t>BROJČANA OZNAKA I NAZIV</t>
  </si>
  <si>
    <t>09 OBRAZOVANJE</t>
  </si>
  <si>
    <t>091 Predškolsko I osnovno obrazovanje</t>
  </si>
  <si>
    <t>Izvršenje 2023.*</t>
  </si>
  <si>
    <t>Plan 2024.</t>
  </si>
  <si>
    <t>Proračun za 2025.</t>
  </si>
  <si>
    <t>Projekcija proračuna
za 2027.</t>
  </si>
  <si>
    <t>FINANCIJSKI PLAN OSNOVNE ŠKOLE MARINA GETALDIĆA
ZA 2025. I PROJEKCIJA ZA 2026. I 2027. GODINU</t>
  </si>
  <si>
    <t>Izvršenje 2023.</t>
  </si>
  <si>
    <t>Plan za 2025.</t>
  </si>
  <si>
    <t>Projekcija 
za 2027.</t>
  </si>
  <si>
    <t>PRIJEDLOG FINANCIJSKOG PLANA OSNOVNE ŠKOLE MARINA GETALDIĆA 
ZA 2025. I PROJEKCIJA ZA 2026. I 2027. GODINU</t>
  </si>
  <si>
    <t>Oznaka</t>
  </si>
  <si>
    <t>Rebalans proračuna 2024. (1.)</t>
  </si>
  <si>
    <t>SVEUKUPNO</t>
  </si>
  <si>
    <t>Razdjel: 008 UPRAVNI ODJEL ZA OBRAZOVANJE, ŠPORT, SOCIJALNU SKRB I CIVILNO DRUŠTVO</t>
  </si>
  <si>
    <t>11919 OŠ MARINA GETALDIĆA</t>
  </si>
  <si>
    <t>32111 Dnevnice za službeni put u zemlji</t>
  </si>
  <si>
    <t>32113 Naknade za smještaj na službenom putu u zemlji</t>
  </si>
  <si>
    <t>32115 Naknade za prijevoz na službenom putu u zemlji</t>
  </si>
  <si>
    <t>32131 Seminari, savjetovanja i simpoziji</t>
  </si>
  <si>
    <t>32132 Tečajevi i stručni ispiti</t>
  </si>
  <si>
    <t>32211 Uredski materijal</t>
  </si>
  <si>
    <t>32212 Literatura (publikacije, časopisi, glasila, knjige i ostalo)</t>
  </si>
  <si>
    <t>32214 Materijal i sredstva za čišćenje i održavanje</t>
  </si>
  <si>
    <t>32216 Materijal za higijenske potrebe i njegu</t>
  </si>
  <si>
    <t>32219 Ostali materijal za potrebe redovnog poslovanja</t>
  </si>
  <si>
    <t>32231 Električna energija</t>
  </si>
  <si>
    <t>32233 Plin</t>
  </si>
  <si>
    <t>32241 Materijal i dijelovi za tekuće i inveticijsko održavanje građevinskih objekata</t>
  </si>
  <si>
    <t>32242 Materijal i dijelovi za tekuće i investicijsko održavanje postrojenja i opreme</t>
  </si>
  <si>
    <t>32251 Sitni inventar</t>
  </si>
  <si>
    <t>32271 Službena, radna i zaštitna odjeća i obuća</t>
  </si>
  <si>
    <t>32311 Usluge telefona, telefaksa</t>
  </si>
  <si>
    <t>32313 Poštarina (pisma, tiskanice i sl.)</t>
  </si>
  <si>
    <t>32319 Ostale usluge za komunikaciju i prijevoz</t>
  </si>
  <si>
    <t>32321 Usluge tekućeg i investicijskog održavanja građevinskih objekata</t>
  </si>
  <si>
    <t>32322 Usluge tekućeg i investicijskog održavanja postrojenja i opreme</t>
  </si>
  <si>
    <t>32339 Ostale usluge promidžbe i informiranja</t>
  </si>
  <si>
    <t>32341 Opskrba vodom</t>
  </si>
  <si>
    <t>32342 Iznošenje i odvoz smeća</t>
  </si>
  <si>
    <t>32343 Deratizacija i dezinsekcija</t>
  </si>
  <si>
    <t>32349 Ostale komunalne usluge</t>
  </si>
  <si>
    <t>32361 Obvezni i preventivni zdravstveni pregledi zaposlenika</t>
  </si>
  <si>
    <t>32381 Usluge ažuriranja računalnih baza</t>
  </si>
  <si>
    <t>32391 Grafičke i tiskarske usluge, usluge kopiranja i uvezivanja i slično</t>
  </si>
  <si>
    <t>32393 Uređenje prostora</t>
  </si>
  <si>
    <t>32396 Usluge čuvanja imovine i osoba</t>
  </si>
  <si>
    <t>32922 Premije osiguranja ostale imovine</t>
  </si>
  <si>
    <t>32931 Reprezentacija</t>
  </si>
  <si>
    <t>32941 Tuzemne članarine</t>
  </si>
  <si>
    <t>32959 Ostale pristojbe i naknade</t>
  </si>
  <si>
    <t>32999 Ostali nespomenuti rashodi poslovanja</t>
  </si>
  <si>
    <t>34312 Usluge platnog prometa</t>
  </si>
  <si>
    <t>31111 Plaće za zaposlene</t>
  </si>
  <si>
    <t>31212 Nagrade</t>
  </si>
  <si>
    <t>31213 Darovi</t>
  </si>
  <si>
    <t>31214 Otpremnine</t>
  </si>
  <si>
    <t>31215 Naknade za bolest, invalidnost i smrtni slučaj</t>
  </si>
  <si>
    <t>31216 Regres za godišnji odmor</t>
  </si>
  <si>
    <t>31219 Ostali nenavedeni rashodi za zaposlene</t>
  </si>
  <si>
    <t>31321 Doprinosi za obvezno zdravstveno osiguranje</t>
  </si>
  <si>
    <t>32121 Naknade za prijevoz na posao i s posla</t>
  </si>
  <si>
    <t>32955 Novčana naknada poslodavca zbog nezapošljavanja osoba s invaliditetom</t>
  </si>
  <si>
    <t>32112 Dnevnice za službeni put u inozemstvu</t>
  </si>
  <si>
    <t>32116 Naknade za prijevoz na službenom putu u inozemstvu</t>
  </si>
  <si>
    <t>38 Ostali rashodi</t>
  </si>
  <si>
    <t>38129 Ostale tekuće donacije u naravi</t>
  </si>
  <si>
    <t>42411 Knjige u knjižnici</t>
  </si>
  <si>
    <t>42212 Uredski namještaj</t>
  </si>
  <si>
    <t>37224 Prehrana</t>
  </si>
  <si>
    <t>32224 Namirnice</t>
  </si>
  <si>
    <t>PLAN 2024.</t>
  </si>
  <si>
    <t>Ostvarenje 2023. (2.)</t>
  </si>
  <si>
    <t>32234 Motorni benzin i dizel gorivo</t>
  </si>
  <si>
    <t>37219 Ostale naknade iz proračuna u novcu</t>
  </si>
  <si>
    <t>32961 Troškovi sudskih postupaka</t>
  </si>
  <si>
    <t>32399 Ostale nespomenute usluge</t>
  </si>
  <si>
    <t>Ostvarenje 2023.</t>
  </si>
  <si>
    <t>PLAN 2025.</t>
  </si>
  <si>
    <t>PLAN 2026.</t>
  </si>
  <si>
    <t>PLAN 2027.</t>
  </si>
  <si>
    <t xml:space="preserve">8057 Kapitalno ulaganje u školstvo - iznad minimalnog financijskog standarda </t>
  </si>
  <si>
    <t xml:space="preserve">Oprema za grijanje ventilaciju i hlađenje </t>
  </si>
  <si>
    <t>Izvor 11</t>
  </si>
  <si>
    <t>POSEBNI DIO</t>
  </si>
  <si>
    <t>FINANCIJSKI PLAN ZA 2025. GODINU</t>
  </si>
  <si>
    <t xml:space="preserve"> FINANCIJSKI PLAN OSNOVNE ŠKOLE MARINA GETALDIĆA 
ZA 2025. I PROJEKCIJA ZA 2026. I 2027. GODINU</t>
  </si>
  <si>
    <t xml:space="preserve"> FINANCIJSKI PLAN OSNOVNE ŠKOLE MARINA GETALDIĆA  
ZA 2025. I PROJEKCIJA ZA 2026. I 2027. GODINU</t>
  </si>
  <si>
    <t>I. IZMJENE I DOPUNE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</si>
</sst>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i/>
      <sz val="12"/>
      <color indexed="8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9"/>
      <color indexed="8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i/>
      <sz val="10"/>
      <color rgb="FF000000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sz val="11"/>
      <color theme="1"/>
      <name val="Arial"/>
      <family val="2"/>
      <charset val="238"/>
    </font>
    <font>
      <sz val="9"/>
      <color indexed="8"/>
      <name val="Arial"/>
      <family val="2"/>
      <charset val="238"/>
    </font>
    <font>
      <i/>
      <sz val="9"/>
      <color indexed="8"/>
      <name val="Arial"/>
      <family val="2"/>
      <charset val="238"/>
    </font>
    <font>
      <i/>
      <sz val="10"/>
      <color rgb="FF000000"/>
      <name val="Arial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i/>
      <sz val="10"/>
      <color indexed="8"/>
      <name val="Arial"/>
      <family val="2"/>
      <charset val="238"/>
    </font>
    <font>
      <b/>
      <i/>
      <sz val="14"/>
      <color indexed="8"/>
      <name val="Arial"/>
      <family val="2"/>
      <charset val="238"/>
    </font>
    <font>
      <b/>
      <i/>
      <sz val="11"/>
      <color theme="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sz val="10"/>
      <name val="Arial"/>
      <family val="2"/>
    </font>
    <font>
      <i/>
      <sz val="8"/>
      <color indexed="8"/>
      <name val="Arial"/>
      <family val="2"/>
      <charset val="238"/>
    </font>
    <font>
      <sz val="10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0"/>
      <color rgb="FFFFFFFF"/>
      <name val="Arial"/>
      <family val="2"/>
      <charset val="238"/>
    </font>
    <font>
      <sz val="10"/>
      <color rgb="FF0000FF"/>
      <name val="Arial"/>
      <family val="2"/>
      <charset val="238"/>
    </font>
    <font>
      <b/>
      <sz val="11"/>
      <name val="Calibri"/>
      <family val="2"/>
      <charset val="238"/>
    </font>
    <font>
      <b/>
      <sz val="11"/>
      <color theme="1"/>
      <name val="Calibri"/>
      <family val="2"/>
      <charset val="238"/>
    </font>
    <font>
      <sz val="11"/>
      <name val="Calibri"/>
      <family val="2"/>
      <charset val="238"/>
    </font>
    <font>
      <b/>
      <i/>
      <sz val="11"/>
      <color rgb="FFFF0000"/>
      <name val="Calibri"/>
      <family val="2"/>
      <charset val="238"/>
      <scheme val="minor"/>
    </font>
    <font>
      <b/>
      <sz val="10"/>
      <color rgb="FFFF0000"/>
      <name val="Arial"/>
      <family val="2"/>
      <charset val="238"/>
    </font>
    <font>
      <sz val="10"/>
      <color rgb="FFFF0000"/>
      <name val="Arial"/>
      <family val="2"/>
      <charset val="238"/>
    </font>
  </fonts>
  <fills count="1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</patternFill>
    </fill>
    <fill>
      <patternFill patternType="solid">
        <fgColor theme="5" tint="0.59999389629810485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rgb="FFFEF0FB"/>
      </patternFill>
    </fill>
    <fill>
      <patternFill patternType="solid">
        <fgColor theme="4" tint="0.79998168889431442"/>
        <bgColor rgb="FFFEF0FB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EB9C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B2B2B2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B2B2B2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/>
      <top style="thin">
        <color rgb="FFB2B2B2"/>
      </top>
      <bottom style="thin">
        <color rgb="FFB2B2B2"/>
      </bottom>
      <diagonal/>
    </border>
    <border>
      <left style="thin">
        <color rgb="FFB2B2B2"/>
      </left>
      <right style="thin">
        <color rgb="FFB2B2B2"/>
      </right>
      <top/>
      <bottom style="thin">
        <color rgb="FFB2B2B2"/>
      </bottom>
      <diagonal/>
    </border>
    <border>
      <left/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17" fillId="5" borderId="6" applyNumberFormat="0" applyFont="0" applyAlignment="0" applyProtection="0"/>
    <xf numFmtId="0" fontId="17" fillId="6" borderId="0" applyNumberFormat="0" applyBorder="0" applyAlignment="0" applyProtection="0"/>
  </cellStyleXfs>
  <cellXfs count="301">
    <xf numFmtId="0" fontId="0" fillId="0" borderId="0" xfId="0"/>
    <xf numFmtId="0" fontId="2" fillId="0" borderId="0" xfId="0" applyNumberFormat="1" applyFont="1" applyFill="1" applyBorder="1" applyAlignment="1" applyProtection="1">
      <alignment horizontal="left" wrapText="1"/>
    </xf>
    <xf numFmtId="0" fontId="4" fillId="0" borderId="0" xfId="0" applyNumberFormat="1" applyFont="1" applyFill="1" applyBorder="1" applyAlignment="1" applyProtection="1">
      <alignment wrapText="1"/>
    </xf>
    <xf numFmtId="0" fontId="6" fillId="2" borderId="3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vertical="center" wrapText="1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3" fontId="3" fillId="2" borderId="4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 applyProtection="1">
      <alignment horizontal="right" wrapText="1"/>
    </xf>
    <xf numFmtId="0" fontId="9" fillId="2" borderId="3" xfId="0" applyNumberFormat="1" applyFont="1" applyFill="1" applyBorder="1" applyAlignment="1" applyProtection="1">
      <alignment horizontal="left" vertical="center" wrapText="1"/>
    </xf>
    <xf numFmtId="0" fontId="7" fillId="2" borderId="3" xfId="0" quotePrefix="1" applyFont="1" applyFill="1" applyBorder="1" applyAlignment="1">
      <alignment horizontal="left" vertical="center"/>
    </xf>
    <xf numFmtId="0" fontId="8" fillId="2" borderId="3" xfId="0" quotePrefix="1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9" fillId="2" borderId="3" xfId="0" applyNumberFormat="1" applyFont="1" applyFill="1" applyBorder="1" applyAlignment="1" applyProtection="1">
      <alignment horizontal="left" vertical="center"/>
    </xf>
    <xf numFmtId="0" fontId="7" fillId="2" borderId="3" xfId="0" applyNumberFormat="1" applyFont="1" applyFill="1" applyBorder="1" applyAlignment="1" applyProtection="1">
      <alignment horizontal="left" vertical="center" wrapText="1"/>
    </xf>
    <xf numFmtId="0" fontId="8" fillId="2" borderId="3" xfId="0" quotePrefix="1" applyFont="1" applyFill="1" applyBorder="1" applyAlignment="1">
      <alignment horizontal="left" vertical="center" wrapText="1"/>
    </xf>
    <xf numFmtId="0" fontId="8" fillId="2" borderId="3" xfId="0" applyNumberFormat="1" applyFont="1" applyFill="1" applyBorder="1" applyAlignment="1" applyProtection="1">
      <alignment horizontal="left" vertical="center" wrapText="1"/>
    </xf>
    <xf numFmtId="0" fontId="6" fillId="4" borderId="4" xfId="0" applyNumberFormat="1" applyFont="1" applyFill="1" applyBorder="1" applyAlignment="1" applyProtection="1">
      <alignment horizontal="center" vertical="center" wrapText="1"/>
    </xf>
    <xf numFmtId="0" fontId="6" fillId="4" borderId="3" xfId="0" applyNumberFormat="1" applyFont="1" applyFill="1" applyBorder="1" applyAlignment="1" applyProtection="1">
      <alignment horizontal="center" vertical="center" wrapText="1"/>
    </xf>
    <xf numFmtId="0" fontId="2" fillId="0" borderId="0" xfId="0" quotePrefix="1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9" fillId="2" borderId="3" xfId="0" applyNumberFormat="1" applyFont="1" applyFill="1" applyBorder="1" applyAlignment="1" applyProtection="1">
      <alignment vertical="center" wrapText="1"/>
    </xf>
    <xf numFmtId="0" fontId="7" fillId="2" borderId="3" xfId="0" applyNumberFormat="1" applyFont="1" applyFill="1" applyBorder="1" applyAlignment="1" applyProtection="1">
      <alignment vertical="center" wrapText="1"/>
    </xf>
    <xf numFmtId="0" fontId="6" fillId="0" borderId="1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center" wrapText="1"/>
    </xf>
    <xf numFmtId="0" fontId="6" fillId="0" borderId="2" xfId="0" quotePrefix="1" applyNumberFormat="1" applyFont="1" applyFill="1" applyBorder="1" applyAlignment="1" applyProtection="1">
      <alignment horizontal="left"/>
    </xf>
    <xf numFmtId="3" fontId="6" fillId="3" borderId="3" xfId="0" applyNumberFormat="1" applyFont="1" applyFill="1" applyBorder="1" applyAlignment="1">
      <alignment horizontal="right"/>
    </xf>
    <xf numFmtId="3" fontId="6" fillId="0" borderId="3" xfId="0" applyNumberFormat="1" applyFont="1" applyFill="1" applyBorder="1" applyAlignment="1">
      <alignment horizontal="right"/>
    </xf>
    <xf numFmtId="0" fontId="13" fillId="0" borderId="5" xfId="0" applyFont="1" applyBorder="1" applyAlignment="1">
      <alignment horizontal="right" vertical="center"/>
    </xf>
    <xf numFmtId="0" fontId="9" fillId="3" borderId="1" xfId="0" applyFont="1" applyFill="1" applyBorder="1" applyAlignment="1">
      <alignment horizontal="left" vertical="center"/>
    </xf>
    <xf numFmtId="0" fontId="6" fillId="0" borderId="4" xfId="0" applyNumberFormat="1" applyFont="1" applyFill="1" applyBorder="1" applyAlignment="1" applyProtection="1">
      <alignment horizontal="left" vertical="center" wrapText="1"/>
    </xf>
    <xf numFmtId="0" fontId="6" fillId="0" borderId="3" xfId="0" applyNumberFormat="1" applyFont="1" applyFill="1" applyBorder="1" applyAlignment="1" applyProtection="1">
      <alignment horizontal="center" vertical="center" wrapText="1"/>
    </xf>
    <xf numFmtId="0" fontId="6" fillId="0" borderId="4" xfId="0" applyNumberFormat="1" applyFont="1" applyFill="1" applyBorder="1" applyAlignment="1" applyProtection="1">
      <alignment horizontal="center" vertical="center" wrapText="1"/>
    </xf>
    <xf numFmtId="0" fontId="6" fillId="0" borderId="3" xfId="0" applyNumberFormat="1" applyFont="1" applyFill="1" applyBorder="1" applyAlignment="1" applyProtection="1">
      <alignment horizontal="left" vertical="center" wrapText="1"/>
    </xf>
    <xf numFmtId="0" fontId="7" fillId="2" borderId="4" xfId="0" applyNumberFormat="1" applyFont="1" applyFill="1" applyBorder="1" applyAlignment="1" applyProtection="1">
      <alignment horizontal="left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1" fillId="0" borderId="0" xfId="0" applyFont="1" applyAlignment="1">
      <alignment wrapText="1"/>
    </xf>
    <xf numFmtId="0" fontId="7" fillId="3" borderId="2" xfId="0" applyNumberFormat="1" applyFont="1" applyFill="1" applyBorder="1" applyAlignment="1" applyProtection="1">
      <alignment vertical="center"/>
    </xf>
    <xf numFmtId="3" fontId="6" fillId="0" borderId="3" xfId="0" applyNumberFormat="1" applyFont="1" applyFill="1" applyBorder="1" applyAlignment="1" applyProtection="1">
      <alignment horizontal="right" wrapText="1"/>
    </xf>
    <xf numFmtId="3" fontId="6" fillId="0" borderId="3" xfId="0" applyNumberFormat="1" applyFont="1" applyBorder="1" applyAlignment="1">
      <alignment horizontal="right"/>
    </xf>
    <xf numFmtId="3" fontId="9" fillId="4" borderId="1" xfId="0" quotePrefix="1" applyNumberFormat="1" applyFont="1" applyFill="1" applyBorder="1" applyAlignment="1">
      <alignment horizontal="right"/>
    </xf>
    <xf numFmtId="3" fontId="9" fillId="4" borderId="3" xfId="0" applyNumberFormat="1" applyFont="1" applyFill="1" applyBorder="1" applyAlignment="1" applyProtection="1">
      <alignment horizontal="right" wrapText="1"/>
    </xf>
    <xf numFmtId="3" fontId="9" fillId="3" borderId="1" xfId="0" quotePrefix="1" applyNumberFormat="1" applyFont="1" applyFill="1" applyBorder="1" applyAlignment="1">
      <alignment horizontal="right"/>
    </xf>
    <xf numFmtId="3" fontId="9" fillId="3" borderId="3" xfId="0" quotePrefix="1" applyNumberFormat="1" applyFont="1" applyFill="1" applyBorder="1" applyAlignment="1">
      <alignment horizontal="right"/>
    </xf>
    <xf numFmtId="0" fontId="15" fillId="0" borderId="0" xfId="0" applyNumberFormat="1" applyFont="1" applyFill="1" applyBorder="1" applyAlignment="1" applyProtection="1">
      <alignment horizontal="center" vertical="center" wrapText="1"/>
    </xf>
    <xf numFmtId="0" fontId="16" fillId="0" borderId="0" xfId="0" applyFont="1" applyAlignment="1">
      <alignment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4" fontId="19" fillId="9" borderId="3" xfId="0" applyNumberFormat="1" applyFont="1" applyFill="1" applyBorder="1" applyAlignment="1">
      <alignment horizontal="center" wrapText="1"/>
    </xf>
    <xf numFmtId="4" fontId="19" fillId="8" borderId="3" xfId="0" applyNumberFormat="1" applyFont="1" applyFill="1" applyBorder="1" applyAlignment="1">
      <alignment horizontal="center" wrapText="1"/>
    </xf>
    <xf numFmtId="4" fontId="6" fillId="3" borderId="3" xfId="0" applyNumberFormat="1" applyFont="1" applyFill="1" applyBorder="1" applyAlignment="1">
      <alignment horizontal="center"/>
    </xf>
    <xf numFmtId="0" fontId="2" fillId="0" borderId="0" xfId="0" applyNumberFormat="1" applyFont="1" applyFill="1" applyBorder="1" applyAlignment="1" applyProtection="1">
      <alignment horizontal="center" wrapText="1"/>
    </xf>
    <xf numFmtId="0" fontId="5" fillId="0" borderId="0" xfId="0" applyNumberFormat="1" applyFont="1" applyFill="1" applyBorder="1" applyAlignment="1" applyProtection="1">
      <alignment horizontal="center" wrapText="1"/>
    </xf>
    <xf numFmtId="0" fontId="3" fillId="0" borderId="0" xfId="0" applyNumberFormat="1" applyFont="1" applyFill="1" applyBorder="1" applyAlignment="1" applyProtection="1">
      <alignment horizontal="center" wrapText="1"/>
    </xf>
    <xf numFmtId="0" fontId="0" fillId="0" borderId="0" xfId="0" applyAlignment="1">
      <alignment horizontal="center"/>
    </xf>
    <xf numFmtId="0" fontId="6" fillId="0" borderId="0" xfId="0" applyNumberFormat="1" applyFont="1" applyFill="1" applyBorder="1" applyAlignment="1" applyProtection="1">
      <alignment horizontal="center" wrapText="1"/>
    </xf>
    <xf numFmtId="0" fontId="23" fillId="0" borderId="0" xfId="0" applyNumberFormat="1" applyFont="1" applyFill="1" applyBorder="1" applyAlignment="1" applyProtection="1">
      <alignment horizontal="center" vertical="center" wrapText="1"/>
    </xf>
    <xf numFmtId="0" fontId="24" fillId="0" borderId="0" xfId="0" applyFont="1"/>
    <xf numFmtId="4" fontId="6" fillId="0" borderId="0" xfId="0" applyNumberFormat="1" applyFont="1" applyFill="1" applyBorder="1" applyAlignment="1" applyProtection="1">
      <alignment horizontal="center" wrapText="1"/>
    </xf>
    <xf numFmtId="0" fontId="0" fillId="0" borderId="3" xfId="0" applyBorder="1" applyAlignment="1">
      <alignment horizontal="left"/>
    </xf>
    <xf numFmtId="0" fontId="6" fillId="11" borderId="3" xfId="0" applyNumberFormat="1" applyFont="1" applyFill="1" applyBorder="1" applyAlignment="1" applyProtection="1">
      <alignment horizontal="center" wrapText="1"/>
    </xf>
    <xf numFmtId="0" fontId="1" fillId="11" borderId="3" xfId="0" applyFont="1" applyFill="1" applyBorder="1" applyAlignment="1">
      <alignment horizontal="center" vertical="center"/>
    </xf>
    <xf numFmtId="0" fontId="6" fillId="11" borderId="3" xfId="0" applyNumberFormat="1" applyFont="1" applyFill="1" applyBorder="1" applyAlignment="1" applyProtection="1">
      <alignment horizontal="center" vertical="center" wrapText="1"/>
    </xf>
    <xf numFmtId="0" fontId="9" fillId="12" borderId="6" xfId="1" applyNumberFormat="1" applyFont="1" applyFill="1" applyAlignment="1" applyProtection="1">
      <alignment horizontal="left" vertical="center" wrapText="1"/>
    </xf>
    <xf numFmtId="3" fontId="3" fillId="12" borderId="6" xfId="1" applyNumberFormat="1" applyFont="1" applyFill="1" applyAlignment="1">
      <alignment horizontal="right"/>
    </xf>
    <xf numFmtId="0" fontId="9" fillId="12" borderId="6" xfId="1" applyFont="1" applyFill="1" applyAlignment="1">
      <alignment horizontal="left" vertical="center"/>
    </xf>
    <xf numFmtId="0" fontId="9" fillId="12" borderId="6" xfId="1" applyNumberFormat="1" applyFont="1" applyFill="1" applyAlignment="1" applyProtection="1">
      <alignment horizontal="left" vertical="center"/>
    </xf>
    <xf numFmtId="0" fontId="9" fillId="12" borderId="6" xfId="1" applyNumberFormat="1" applyFont="1" applyFill="1" applyAlignment="1" applyProtection="1">
      <alignment vertical="center" wrapText="1"/>
    </xf>
    <xf numFmtId="0" fontId="0" fillId="0" borderId="3" xfId="0" applyBorder="1"/>
    <xf numFmtId="3" fontId="7" fillId="2" borderId="3" xfId="0" applyNumberFormat="1" applyFont="1" applyFill="1" applyBorder="1" applyAlignment="1">
      <alignment horizontal="right"/>
    </xf>
    <xf numFmtId="4" fontId="7" fillId="12" borderId="6" xfId="1" applyNumberFormat="1" applyFont="1" applyFill="1" applyAlignment="1">
      <alignment horizontal="right"/>
    </xf>
    <xf numFmtId="4" fontId="7" fillId="2" borderId="4" xfId="0" applyNumberFormat="1" applyFont="1" applyFill="1" applyBorder="1" applyAlignment="1">
      <alignment horizontal="right"/>
    </xf>
    <xf numFmtId="4" fontId="7" fillId="2" borderId="3" xfId="0" applyNumberFormat="1" applyFont="1" applyFill="1" applyBorder="1" applyAlignment="1">
      <alignment horizontal="right"/>
    </xf>
    <xf numFmtId="0" fontId="9" fillId="12" borderId="11" xfId="1" applyNumberFormat="1" applyFont="1" applyFill="1" applyBorder="1" applyAlignment="1" applyProtection="1">
      <alignment vertical="center" wrapText="1"/>
    </xf>
    <xf numFmtId="4" fontId="7" fillId="12" borderId="3" xfId="1" applyNumberFormat="1" applyFont="1" applyFill="1" applyBorder="1" applyAlignment="1">
      <alignment horizontal="right"/>
    </xf>
    <xf numFmtId="3" fontId="7" fillId="12" borderId="3" xfId="1" applyNumberFormat="1" applyFont="1" applyFill="1" applyBorder="1" applyAlignment="1">
      <alignment horizontal="right"/>
    </xf>
    <xf numFmtId="0" fontId="25" fillId="12" borderId="3" xfId="0" applyFont="1" applyFill="1" applyBorder="1" applyAlignment="1">
      <alignment vertical="center" wrapText="1"/>
    </xf>
    <xf numFmtId="0" fontId="22" fillId="0" borderId="3" xfId="0" applyFont="1" applyBorder="1" applyAlignment="1">
      <alignment horizontal="center"/>
    </xf>
    <xf numFmtId="0" fontId="22" fillId="0" borderId="0" xfId="0" applyFont="1" applyAlignment="1">
      <alignment horizontal="center"/>
    </xf>
    <xf numFmtId="0" fontId="19" fillId="12" borderId="3" xfId="0" applyFont="1" applyFill="1" applyBorder="1" applyAlignment="1">
      <alignment vertical="center" wrapText="1"/>
    </xf>
    <xf numFmtId="0" fontId="27" fillId="0" borderId="3" xfId="0" applyFont="1" applyBorder="1" applyAlignment="1">
      <alignment horizontal="left"/>
    </xf>
    <xf numFmtId="0" fontId="28" fillId="0" borderId="7" xfId="0" applyNumberFormat="1" applyFont="1" applyFill="1" applyBorder="1" applyAlignment="1" applyProtection="1">
      <alignment horizontal="center" vertical="center" wrapText="1"/>
    </xf>
    <xf numFmtId="0" fontId="18" fillId="2" borderId="3" xfId="0" applyFont="1" applyFill="1" applyBorder="1" applyAlignment="1">
      <alignment vertical="center" wrapText="1"/>
    </xf>
    <xf numFmtId="0" fontId="29" fillId="0" borderId="7" xfId="0" applyNumberFormat="1" applyFont="1" applyFill="1" applyBorder="1" applyAlignment="1" applyProtection="1">
      <alignment horizontal="center" vertical="center" wrapText="1"/>
    </xf>
    <xf numFmtId="0" fontId="30" fillId="2" borderId="3" xfId="0" applyFont="1" applyFill="1" applyBorder="1" applyAlignment="1">
      <alignment vertical="center" wrapText="1"/>
    </xf>
    <xf numFmtId="0" fontId="29" fillId="0" borderId="3" xfId="0" applyNumberFormat="1" applyFont="1" applyFill="1" applyBorder="1" applyAlignment="1" applyProtection="1">
      <alignment horizontal="center" vertical="center" wrapText="1"/>
    </xf>
    <xf numFmtId="0" fontId="29" fillId="0" borderId="8" xfId="0" applyNumberFormat="1" applyFont="1" applyFill="1" applyBorder="1" applyAlignment="1" applyProtection="1">
      <alignment horizontal="center" vertical="center" wrapText="1"/>
    </xf>
    <xf numFmtId="4" fontId="8" fillId="2" borderId="4" xfId="0" applyNumberFormat="1" applyFont="1" applyFill="1" applyBorder="1" applyAlignment="1">
      <alignment horizontal="right"/>
    </xf>
    <xf numFmtId="3" fontId="14" fillId="2" borderId="3" xfId="0" applyNumberFormat="1" applyFont="1" applyFill="1" applyBorder="1" applyAlignment="1">
      <alignment horizontal="right"/>
    </xf>
    <xf numFmtId="3" fontId="8" fillId="2" borderId="4" xfId="0" applyNumberFormat="1" applyFont="1" applyFill="1" applyBorder="1" applyAlignment="1">
      <alignment horizontal="right"/>
    </xf>
    <xf numFmtId="0" fontId="8" fillId="2" borderId="3" xfId="0" applyNumberFormat="1" applyFont="1" applyFill="1" applyBorder="1" applyAlignment="1" applyProtection="1">
      <alignment vertical="center" wrapText="1"/>
    </xf>
    <xf numFmtId="0" fontId="8" fillId="2" borderId="2" xfId="0" applyFont="1" applyFill="1" applyBorder="1" applyAlignment="1">
      <alignment horizontal="left" vertical="center"/>
    </xf>
    <xf numFmtId="0" fontId="31" fillId="0" borderId="3" xfId="0" applyFont="1" applyBorder="1"/>
    <xf numFmtId="4" fontId="8" fillId="2" borderId="3" xfId="0" applyNumberFormat="1" applyFont="1" applyFill="1" applyBorder="1" applyAlignment="1">
      <alignment horizontal="right"/>
    </xf>
    <xf numFmtId="0" fontId="31" fillId="0" borderId="2" xfId="0" applyFont="1" applyBorder="1"/>
    <xf numFmtId="0" fontId="6" fillId="12" borderId="3" xfId="0" applyNumberFormat="1" applyFont="1" applyFill="1" applyBorder="1" applyAlignment="1" applyProtection="1">
      <alignment horizontal="center" vertical="center" wrapText="1"/>
    </xf>
    <xf numFmtId="0" fontId="9" fillId="12" borderId="4" xfId="0" applyNumberFormat="1" applyFont="1" applyFill="1" applyBorder="1" applyAlignment="1" applyProtection="1">
      <alignment horizontal="center" vertical="center" wrapText="1"/>
    </xf>
    <xf numFmtId="0" fontId="1" fillId="12" borderId="3" xfId="2" applyNumberFormat="1" applyFont="1" applyFill="1" applyBorder="1" applyAlignment="1" applyProtection="1">
      <alignment horizontal="left" vertical="center" wrapText="1"/>
    </xf>
    <xf numFmtId="3" fontId="1" fillId="12" borderId="3" xfId="2" applyNumberFormat="1" applyFont="1" applyFill="1" applyBorder="1" applyAlignment="1" applyProtection="1">
      <alignment horizontal="center" vertical="center" wrapText="1"/>
    </xf>
    <xf numFmtId="3" fontId="6" fillId="12" borderId="6" xfId="1" applyNumberFormat="1" applyFont="1" applyFill="1" applyAlignment="1" applyProtection="1">
      <alignment horizontal="right" vertical="center" wrapText="1"/>
    </xf>
    <xf numFmtId="0" fontId="7" fillId="2" borderId="3" xfId="0" quotePrefix="1" applyFont="1" applyFill="1" applyBorder="1" applyAlignment="1">
      <alignment horizontal="left" vertical="center" wrapText="1"/>
    </xf>
    <xf numFmtId="0" fontId="7" fillId="2" borderId="3" xfId="0" quotePrefix="1" applyFont="1" applyFill="1" applyBorder="1" applyAlignment="1">
      <alignment vertical="center"/>
    </xf>
    <xf numFmtId="3" fontId="6" fillId="12" borderId="6" xfId="1" applyNumberFormat="1" applyFont="1" applyFill="1" applyAlignment="1">
      <alignment horizontal="right"/>
    </xf>
    <xf numFmtId="3" fontId="0" fillId="0" borderId="0" xfId="0" applyNumberFormat="1"/>
    <xf numFmtId="4" fontId="9" fillId="12" borderId="6" xfId="1" applyNumberFormat="1" applyFont="1" applyFill="1" applyAlignment="1" applyProtection="1">
      <alignment horizontal="right" vertical="center" wrapText="1"/>
    </xf>
    <xf numFmtId="4" fontId="9" fillId="12" borderId="6" xfId="1" applyNumberFormat="1" applyFont="1" applyFill="1" applyAlignment="1">
      <alignment horizontal="right"/>
    </xf>
    <xf numFmtId="4" fontId="1" fillId="12" borderId="4" xfId="2" applyNumberFormat="1" applyFont="1" applyFill="1" applyBorder="1" applyAlignment="1" applyProtection="1">
      <alignment horizontal="center" vertical="center" wrapText="1"/>
    </xf>
    <xf numFmtId="3" fontId="3" fillId="2" borderId="0" xfId="0" applyNumberFormat="1" applyFont="1" applyFill="1" applyBorder="1" applyAlignment="1">
      <alignment horizontal="right"/>
    </xf>
    <xf numFmtId="0" fontId="9" fillId="12" borderId="12" xfId="1" applyNumberFormat="1" applyFont="1" applyFill="1" applyBorder="1" applyAlignment="1" applyProtection="1">
      <alignment vertical="center" wrapText="1"/>
    </xf>
    <xf numFmtId="4" fontId="9" fillId="12" borderId="12" xfId="1" applyNumberFormat="1" applyFont="1" applyFill="1" applyBorder="1" applyAlignment="1">
      <alignment horizontal="right"/>
    </xf>
    <xf numFmtId="4" fontId="0" fillId="0" borderId="0" xfId="0" applyNumberFormat="1"/>
    <xf numFmtId="0" fontId="18" fillId="7" borderId="3" xfId="0" applyFont="1" applyFill="1" applyBorder="1" applyAlignment="1">
      <alignment vertical="center" wrapText="1"/>
    </xf>
    <xf numFmtId="0" fontId="18" fillId="7" borderId="3" xfId="0" applyFont="1" applyFill="1" applyBorder="1" applyAlignment="1">
      <alignment horizontal="left" vertical="center" wrapText="1" indent="3"/>
    </xf>
    <xf numFmtId="0" fontId="8" fillId="2" borderId="8" xfId="0" applyNumberFormat="1" applyFont="1" applyFill="1" applyBorder="1" applyAlignment="1" applyProtection="1">
      <alignment horizontal="left" vertical="center" wrapText="1"/>
    </xf>
    <xf numFmtId="4" fontId="7" fillId="2" borderId="8" xfId="0" applyNumberFormat="1" applyFont="1" applyFill="1" applyBorder="1" applyAlignment="1">
      <alignment horizontal="right"/>
    </xf>
    <xf numFmtId="3" fontId="6" fillId="12" borderId="12" xfId="1" applyNumberFormat="1" applyFont="1" applyFill="1" applyBorder="1" applyAlignment="1">
      <alignment horizontal="right"/>
    </xf>
    <xf numFmtId="0" fontId="7" fillId="2" borderId="0" xfId="0" quotePrefix="1" applyFont="1" applyFill="1" applyBorder="1" applyAlignment="1">
      <alignment horizontal="left" vertical="center"/>
    </xf>
    <xf numFmtId="3" fontId="3" fillId="12" borderId="12" xfId="1" applyNumberFormat="1" applyFont="1" applyFill="1" applyBorder="1" applyAlignment="1">
      <alignment horizontal="right"/>
    </xf>
    <xf numFmtId="3" fontId="0" fillId="0" borderId="0" xfId="0" applyNumberFormat="1" applyAlignment="1">
      <alignment horizontal="center"/>
    </xf>
    <xf numFmtId="0" fontId="8" fillId="2" borderId="3" xfId="0" applyFont="1" applyFill="1" applyBorder="1" applyAlignment="1">
      <alignment horizontal="left" vertical="center"/>
    </xf>
    <xf numFmtId="3" fontId="31" fillId="0" borderId="3" xfId="0" applyNumberFormat="1" applyFont="1" applyBorder="1"/>
    <xf numFmtId="3" fontId="3" fillId="12" borderId="11" xfId="1" applyNumberFormat="1" applyFont="1" applyFill="1" applyBorder="1" applyAlignment="1">
      <alignment horizontal="right"/>
    </xf>
    <xf numFmtId="3" fontId="14" fillId="2" borderId="1" xfId="0" applyNumberFormat="1" applyFont="1" applyFill="1" applyBorder="1" applyAlignment="1">
      <alignment horizontal="right"/>
    </xf>
    <xf numFmtId="3" fontId="7" fillId="12" borderId="1" xfId="1" applyNumberFormat="1" applyFont="1" applyFill="1" applyBorder="1" applyAlignment="1">
      <alignment horizontal="right"/>
    </xf>
    <xf numFmtId="3" fontId="3" fillId="12" borderId="13" xfId="1" applyNumberFormat="1" applyFont="1" applyFill="1" applyBorder="1" applyAlignment="1">
      <alignment horizontal="right"/>
    </xf>
    <xf numFmtId="3" fontId="7" fillId="12" borderId="4" xfId="1" applyNumberFormat="1" applyFont="1" applyFill="1" applyBorder="1" applyAlignment="1">
      <alignment horizontal="right"/>
    </xf>
    <xf numFmtId="4" fontId="1" fillId="12" borderId="4" xfId="2" applyNumberFormat="1" applyFont="1" applyFill="1" applyBorder="1" applyAlignment="1" applyProtection="1">
      <alignment horizontal="center" wrapText="1"/>
    </xf>
    <xf numFmtId="3" fontId="1" fillId="12" borderId="3" xfId="2" applyNumberFormat="1" applyFont="1" applyFill="1" applyBorder="1" applyAlignment="1" applyProtection="1">
      <alignment horizontal="center" wrapText="1"/>
    </xf>
    <xf numFmtId="0" fontId="33" fillId="0" borderId="0" xfId="0" applyNumberFormat="1" applyFont="1" applyFill="1" applyBorder="1" applyAlignment="1" applyProtection="1">
      <alignment horizontal="center" vertical="center" wrapText="1"/>
    </xf>
    <xf numFmtId="0" fontId="20" fillId="0" borderId="0" xfId="0" applyNumberFormat="1" applyFont="1" applyFill="1" applyBorder="1" applyAlignment="1" applyProtection="1">
      <alignment horizontal="center" vertical="center" wrapText="1"/>
    </xf>
    <xf numFmtId="0" fontId="32" fillId="12" borderId="3" xfId="0" applyNumberFormat="1" applyFont="1" applyFill="1" applyBorder="1" applyAlignment="1" applyProtection="1">
      <alignment horizontal="center" vertical="center" wrapText="1"/>
    </xf>
    <xf numFmtId="3" fontId="32" fillId="12" borderId="6" xfId="1" applyNumberFormat="1" applyFont="1" applyFill="1" applyAlignment="1" applyProtection="1">
      <alignment horizontal="center" vertical="center" wrapText="1"/>
    </xf>
    <xf numFmtId="3" fontId="32" fillId="2" borderId="3" xfId="0" applyNumberFormat="1" applyFont="1" applyFill="1" applyBorder="1" applyAlignment="1">
      <alignment horizontal="center" vertical="center"/>
    </xf>
    <xf numFmtId="3" fontId="32" fillId="2" borderId="0" xfId="0" applyNumberFormat="1" applyFont="1" applyFill="1" applyBorder="1" applyAlignment="1">
      <alignment horizontal="center" vertical="center"/>
    </xf>
    <xf numFmtId="3" fontId="32" fillId="12" borderId="6" xfId="1" applyNumberFormat="1" applyFont="1" applyFill="1" applyAlignment="1">
      <alignment horizontal="center" vertical="center"/>
    </xf>
    <xf numFmtId="0" fontId="32" fillId="4" borderId="3" xfId="0" applyNumberFormat="1" applyFont="1" applyFill="1" applyBorder="1" applyAlignment="1" applyProtection="1">
      <alignment horizontal="center" vertical="center" wrapText="1"/>
    </xf>
    <xf numFmtId="0" fontId="34" fillId="0" borderId="0" xfId="0" applyFont="1" applyAlignment="1">
      <alignment horizontal="center" vertical="center"/>
    </xf>
    <xf numFmtId="4" fontId="34" fillId="0" borderId="3" xfId="0" applyNumberFormat="1" applyFont="1" applyBorder="1" applyAlignment="1">
      <alignment horizontal="center" vertical="center"/>
    </xf>
    <xf numFmtId="3" fontId="3" fillId="0" borderId="0" xfId="0" applyNumberFormat="1" applyFont="1" applyFill="1" applyBorder="1" applyAlignment="1" applyProtection="1">
      <alignment vertical="center" wrapText="1"/>
    </xf>
    <xf numFmtId="0" fontId="26" fillId="11" borderId="3" xfId="0" applyNumberFormat="1" applyFont="1" applyFill="1" applyBorder="1" applyAlignment="1" applyProtection="1">
      <alignment horizontal="center" wrapText="1"/>
    </xf>
    <xf numFmtId="4" fontId="25" fillId="12" borderId="3" xfId="0" applyNumberFormat="1" applyFont="1" applyFill="1" applyBorder="1" applyAlignment="1">
      <alignment horizontal="center" wrapText="1"/>
    </xf>
    <xf numFmtId="4" fontId="6" fillId="12" borderId="3" xfId="0" applyNumberFormat="1" applyFont="1" applyFill="1" applyBorder="1" applyAlignment="1" applyProtection="1">
      <alignment horizontal="center" wrapText="1"/>
    </xf>
    <xf numFmtId="4" fontId="30" fillId="2" borderId="3" xfId="0" applyNumberFormat="1" applyFont="1" applyFill="1" applyBorder="1" applyAlignment="1">
      <alignment horizontal="center" wrapText="1"/>
    </xf>
    <xf numFmtId="4" fontId="14" fillId="2" borderId="3" xfId="0" applyNumberFormat="1" applyFont="1" applyFill="1" applyBorder="1" applyAlignment="1" applyProtection="1">
      <alignment horizontal="center" wrapText="1"/>
    </xf>
    <xf numFmtId="0" fontId="30" fillId="2" borderId="3" xfId="0" applyFont="1" applyFill="1" applyBorder="1" applyAlignment="1">
      <alignment horizontal="center" wrapText="1"/>
    </xf>
    <xf numFmtId="0" fontId="19" fillId="12" borderId="3" xfId="0" applyFont="1" applyFill="1" applyBorder="1" applyAlignment="1">
      <alignment horizontal="center" wrapText="1"/>
    </xf>
    <xf numFmtId="0" fontId="18" fillId="2" borderId="3" xfId="0" applyFont="1" applyFill="1" applyBorder="1" applyAlignment="1">
      <alignment horizontal="center" wrapText="1"/>
    </xf>
    <xf numFmtId="4" fontId="3" fillId="2" borderId="3" xfId="0" applyNumberFormat="1" applyFont="1" applyFill="1" applyBorder="1" applyAlignment="1" applyProtection="1">
      <alignment horizontal="center" wrapText="1"/>
    </xf>
    <xf numFmtId="4" fontId="6" fillId="2" borderId="3" xfId="0" applyNumberFormat="1" applyFont="1" applyFill="1" applyBorder="1" applyAlignment="1" applyProtection="1">
      <alignment horizontal="center" wrapText="1"/>
    </xf>
    <xf numFmtId="0" fontId="11" fillId="0" borderId="0" xfId="0" applyFont="1" applyAlignment="1">
      <alignment wrapText="1"/>
    </xf>
    <xf numFmtId="4" fontId="5" fillId="0" borderId="0" xfId="0" applyNumberFormat="1" applyFont="1" applyFill="1" applyBorder="1" applyAlignment="1" applyProtection="1">
      <alignment horizontal="center" wrapText="1"/>
    </xf>
    <xf numFmtId="4" fontId="5" fillId="0" borderId="0" xfId="0" applyNumberFormat="1" applyFont="1" applyFill="1" applyBorder="1" applyAlignment="1" applyProtection="1">
      <alignment horizontal="center" vertical="center" wrapText="1"/>
    </xf>
    <xf numFmtId="2" fontId="18" fillId="2" borderId="3" xfId="0" applyNumberFormat="1" applyFont="1" applyFill="1" applyBorder="1" applyAlignment="1">
      <alignment horizontal="center" wrapText="1"/>
    </xf>
    <xf numFmtId="2" fontId="19" fillId="12" borderId="3" xfId="0" applyNumberFormat="1" applyFont="1" applyFill="1" applyBorder="1" applyAlignment="1">
      <alignment horizontal="center" wrapText="1"/>
    </xf>
    <xf numFmtId="4" fontId="1" fillId="0" borderId="0" xfId="0" applyNumberFormat="1" applyFont="1" applyAlignment="1">
      <alignment horizontal="center"/>
    </xf>
    <xf numFmtId="3" fontId="1" fillId="0" borderId="0" xfId="0" applyNumberFormat="1" applyFont="1" applyAlignment="1">
      <alignment horizontal="center"/>
    </xf>
    <xf numFmtId="3" fontId="6" fillId="12" borderId="6" xfId="1" applyNumberFormat="1" applyFont="1" applyFill="1" applyAlignment="1" applyProtection="1">
      <alignment horizontal="center" wrapText="1"/>
    </xf>
    <xf numFmtId="3" fontId="32" fillId="2" borderId="3" xfId="0" applyNumberFormat="1" applyFont="1" applyFill="1" applyBorder="1" applyAlignment="1">
      <alignment horizontal="center"/>
    </xf>
    <xf numFmtId="4" fontId="3" fillId="2" borderId="3" xfId="0" applyNumberFormat="1" applyFont="1" applyFill="1" applyBorder="1" applyAlignment="1">
      <alignment horizontal="right"/>
    </xf>
    <xf numFmtId="0" fontId="36" fillId="2" borderId="3" xfId="0" applyNumberFormat="1" applyFont="1" applyFill="1" applyBorder="1" applyAlignment="1" applyProtection="1">
      <alignment horizontal="left" vertical="center" wrapText="1"/>
    </xf>
    <xf numFmtId="0" fontId="37" fillId="0" borderId="0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4" fontId="0" fillId="0" borderId="0" xfId="0" applyNumberFormat="1" applyAlignment="1">
      <alignment horizontal="center"/>
    </xf>
    <xf numFmtId="0" fontId="6" fillId="10" borderId="3" xfId="0" applyNumberFormat="1" applyFont="1" applyFill="1" applyBorder="1" applyAlignment="1" applyProtection="1">
      <alignment horizontal="center" vertical="center" wrapText="1"/>
    </xf>
    <xf numFmtId="3" fontId="3" fillId="10" borderId="3" xfId="1" applyNumberFormat="1" applyFont="1" applyFill="1" applyBorder="1" applyAlignment="1">
      <alignment horizontal="right"/>
    </xf>
    <xf numFmtId="3" fontId="14" fillId="10" borderId="3" xfId="0" applyNumberFormat="1" applyFont="1" applyFill="1" applyBorder="1" applyAlignment="1">
      <alignment horizontal="right"/>
    </xf>
    <xf numFmtId="3" fontId="7" fillId="10" borderId="3" xfId="1" applyNumberFormat="1" applyFont="1" applyFill="1" applyBorder="1" applyAlignment="1">
      <alignment horizontal="right"/>
    </xf>
    <xf numFmtId="3" fontId="34" fillId="10" borderId="3" xfId="0" applyNumberFormat="1" applyFont="1" applyFill="1" applyBorder="1"/>
    <xf numFmtId="3" fontId="31" fillId="10" borderId="3" xfId="0" applyNumberFormat="1" applyFont="1" applyFill="1" applyBorder="1"/>
    <xf numFmtId="3" fontId="1" fillId="10" borderId="0" xfId="0" applyNumberFormat="1" applyFont="1" applyFill="1" applyAlignment="1">
      <alignment horizontal="center"/>
    </xf>
    <xf numFmtId="4" fontId="6" fillId="10" borderId="3" xfId="0" applyNumberFormat="1" applyFont="1" applyFill="1" applyBorder="1" applyAlignment="1" applyProtection="1">
      <alignment horizontal="center" wrapText="1"/>
    </xf>
    <xf numFmtId="4" fontId="14" fillId="10" borderId="3" xfId="0" applyNumberFormat="1" applyFont="1" applyFill="1" applyBorder="1" applyAlignment="1" applyProtection="1">
      <alignment horizontal="center" wrapText="1"/>
    </xf>
    <xf numFmtId="4" fontId="3" fillId="10" borderId="3" xfId="0" applyNumberFormat="1" applyFont="1" applyFill="1" applyBorder="1" applyAlignment="1" applyProtection="1">
      <alignment horizontal="center" wrapText="1"/>
    </xf>
    <xf numFmtId="4" fontId="6" fillId="10" borderId="0" xfId="0" applyNumberFormat="1" applyFont="1" applyFill="1" applyBorder="1" applyAlignment="1" applyProtection="1">
      <alignment horizontal="center" wrapText="1"/>
    </xf>
    <xf numFmtId="0" fontId="8" fillId="2" borderId="3" xfId="0" quotePrefix="1" applyFont="1" applyFill="1" applyBorder="1" applyAlignment="1">
      <alignment vertical="center"/>
    </xf>
    <xf numFmtId="0" fontId="8" fillId="2" borderId="3" xfId="0" quotePrefix="1" applyFont="1" applyFill="1" applyBorder="1" applyAlignment="1">
      <alignment vertical="center" wrapText="1"/>
    </xf>
    <xf numFmtId="4" fontId="18" fillId="7" borderId="14" xfId="0" applyNumberFormat="1" applyFont="1" applyFill="1" applyBorder="1" applyAlignment="1">
      <alignment horizontal="right" vertical="center" wrapText="1"/>
    </xf>
    <xf numFmtId="0" fontId="18" fillId="7" borderId="14" xfId="0" applyFont="1" applyFill="1" applyBorder="1" applyAlignment="1">
      <alignment horizontal="right" vertical="center" wrapText="1"/>
    </xf>
    <xf numFmtId="0" fontId="18" fillId="7" borderId="15" xfId="0" applyFont="1" applyFill="1" applyBorder="1" applyAlignment="1">
      <alignment horizontal="left" vertical="center" wrapText="1" indent="5"/>
    </xf>
    <xf numFmtId="0" fontId="38" fillId="7" borderId="14" xfId="0" applyFont="1" applyFill="1" applyBorder="1" applyAlignment="1">
      <alignment vertical="center" wrapText="1"/>
    </xf>
    <xf numFmtId="0" fontId="39" fillId="7" borderId="3" xfId="0" applyFont="1" applyFill="1" applyBorder="1" applyAlignment="1">
      <alignment vertical="center"/>
    </xf>
    <xf numFmtId="0" fontId="40" fillId="13" borderId="3" xfId="0" applyFont="1" applyFill="1" applyBorder="1" applyAlignment="1">
      <alignment vertical="center" wrapText="1"/>
    </xf>
    <xf numFmtId="4" fontId="40" fillId="13" borderId="3" xfId="0" applyNumberFormat="1" applyFont="1" applyFill="1" applyBorder="1" applyAlignment="1">
      <alignment horizontal="right" vertical="center" wrapText="1"/>
    </xf>
    <xf numFmtId="4" fontId="18" fillId="7" borderId="3" xfId="0" applyNumberFormat="1" applyFont="1" applyFill="1" applyBorder="1" applyAlignment="1">
      <alignment horizontal="right" vertical="center" wrapText="1"/>
    </xf>
    <xf numFmtId="0" fontId="18" fillId="7" borderId="3" xfId="0" applyFont="1" applyFill="1" applyBorder="1" applyAlignment="1">
      <alignment horizontal="right" vertical="center" wrapText="1"/>
    </xf>
    <xf numFmtId="0" fontId="41" fillId="7" borderId="3" xfId="0" applyFont="1" applyFill="1" applyBorder="1" applyAlignment="1">
      <alignment horizontal="left" vertical="center" wrapText="1" indent="1"/>
    </xf>
    <xf numFmtId="4" fontId="41" fillId="7" borderId="3" xfId="0" applyNumberFormat="1" applyFont="1" applyFill="1" applyBorder="1" applyAlignment="1">
      <alignment horizontal="right" vertical="center" wrapText="1"/>
    </xf>
    <xf numFmtId="0" fontId="38" fillId="7" borderId="3" xfId="0" applyFont="1" applyFill="1" applyBorder="1" applyAlignment="1">
      <alignment vertical="center" wrapText="1"/>
    </xf>
    <xf numFmtId="0" fontId="41" fillId="7" borderId="3" xfId="0" applyFont="1" applyFill="1" applyBorder="1" applyAlignment="1">
      <alignment horizontal="left" vertical="center" wrapText="1" indent="2"/>
    </xf>
    <xf numFmtId="0" fontId="39" fillId="2" borderId="3" xfId="0" applyFont="1" applyFill="1" applyBorder="1" applyAlignment="1">
      <alignment vertical="center"/>
    </xf>
    <xf numFmtId="0" fontId="21" fillId="2" borderId="3" xfId="0" applyFont="1" applyFill="1" applyBorder="1" applyAlignment="1">
      <alignment vertical="center" wrapText="1"/>
    </xf>
    <xf numFmtId="4" fontId="21" fillId="2" borderId="3" xfId="0" applyNumberFormat="1" applyFont="1" applyFill="1" applyBorder="1" applyAlignment="1">
      <alignment horizontal="right" vertical="center" wrapText="1"/>
    </xf>
    <xf numFmtId="0" fontId="21" fillId="2" borderId="3" xfId="0" applyFont="1" applyFill="1" applyBorder="1" applyAlignment="1">
      <alignment horizontal="right" vertical="center" wrapText="1"/>
    </xf>
    <xf numFmtId="0" fontId="21" fillId="2" borderId="3" xfId="0" applyFont="1" applyFill="1" applyBorder="1" applyAlignment="1">
      <alignment horizontal="left" vertical="center" wrapText="1" indent="5"/>
    </xf>
    <xf numFmtId="0" fontId="38" fillId="2" borderId="3" xfId="0" applyFont="1" applyFill="1" applyBorder="1" applyAlignment="1">
      <alignment vertical="center" wrapText="1"/>
    </xf>
    <xf numFmtId="0" fontId="18" fillId="7" borderId="16" xfId="0" applyFont="1" applyFill="1" applyBorder="1" applyAlignment="1">
      <alignment horizontal="left" vertical="center" wrapText="1" indent="5"/>
    </xf>
    <xf numFmtId="0" fontId="18" fillId="7" borderId="17" xfId="0" applyFont="1" applyFill="1" applyBorder="1" applyAlignment="1">
      <alignment horizontal="right" vertical="center" wrapText="1"/>
    </xf>
    <xf numFmtId="4" fontId="18" fillId="7" borderId="17" xfId="0" applyNumberFormat="1" applyFont="1" applyFill="1" applyBorder="1" applyAlignment="1">
      <alignment horizontal="right" vertical="center" wrapText="1"/>
    </xf>
    <xf numFmtId="0" fontId="38" fillId="7" borderId="17" xfId="0" applyFont="1" applyFill="1" applyBorder="1" applyAlignment="1">
      <alignment vertical="center" wrapText="1"/>
    </xf>
    <xf numFmtId="4" fontId="21" fillId="2" borderId="7" xfId="0" applyNumberFormat="1" applyFont="1" applyFill="1" applyBorder="1" applyAlignment="1">
      <alignment horizontal="right" vertical="center" wrapText="1"/>
    </xf>
    <xf numFmtId="0" fontId="21" fillId="2" borderId="7" xfId="0" applyFont="1" applyFill="1" applyBorder="1" applyAlignment="1">
      <alignment horizontal="right" vertical="center" wrapText="1"/>
    </xf>
    <xf numFmtId="0" fontId="0" fillId="2" borderId="3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4" fontId="21" fillId="2" borderId="3" xfId="0" applyNumberFormat="1" applyFont="1" applyFill="1" applyBorder="1" applyAlignment="1">
      <alignment horizontal="center" vertical="center" wrapText="1"/>
    </xf>
    <xf numFmtId="4" fontId="0" fillId="0" borderId="3" xfId="0" applyNumberFormat="1" applyBorder="1" applyAlignment="1">
      <alignment horizontal="center"/>
    </xf>
    <xf numFmtId="0" fontId="21" fillId="2" borderId="3" xfId="0" applyFont="1" applyFill="1" applyBorder="1" applyAlignment="1">
      <alignment horizontal="center" vertical="center" wrapText="1"/>
    </xf>
    <xf numFmtId="0" fontId="38" fillId="2" borderId="3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/>
    <xf numFmtId="0" fontId="39" fillId="2" borderId="18" xfId="0" applyFont="1" applyFill="1" applyBorder="1" applyAlignment="1">
      <alignment vertical="center"/>
    </xf>
    <xf numFmtId="0" fontId="21" fillId="2" borderId="8" xfId="0" applyFont="1" applyFill="1" applyBorder="1" applyAlignment="1">
      <alignment horizontal="right" vertical="center" wrapText="1"/>
    </xf>
    <xf numFmtId="0" fontId="21" fillId="2" borderId="18" xfId="0" applyFont="1" applyFill="1" applyBorder="1" applyAlignment="1">
      <alignment horizontal="right" vertical="center" wrapText="1"/>
    </xf>
    <xf numFmtId="4" fontId="21" fillId="2" borderId="8" xfId="0" applyNumberFormat="1" applyFont="1" applyFill="1" applyBorder="1" applyAlignment="1">
      <alignment horizontal="right" vertical="center" wrapText="1"/>
    </xf>
    <xf numFmtId="0" fontId="38" fillId="2" borderId="8" xfId="0" applyFont="1" applyFill="1" applyBorder="1" applyAlignment="1">
      <alignment vertical="center" wrapText="1"/>
    </xf>
    <xf numFmtId="4" fontId="21" fillId="2" borderId="18" xfId="0" applyNumberFormat="1" applyFont="1" applyFill="1" applyBorder="1" applyAlignment="1">
      <alignment horizontal="right" vertical="center" wrapText="1"/>
    </xf>
    <xf numFmtId="0" fontId="38" fillId="2" borderId="18" xfId="0" applyFont="1" applyFill="1" applyBorder="1" applyAlignment="1">
      <alignment vertical="center" wrapText="1"/>
    </xf>
    <xf numFmtId="0" fontId="21" fillId="14" borderId="3" xfId="0" applyFont="1" applyFill="1" applyBorder="1" applyAlignment="1">
      <alignment vertical="center" wrapText="1"/>
    </xf>
    <xf numFmtId="4" fontId="21" fillId="14" borderId="3" xfId="0" applyNumberFormat="1" applyFont="1" applyFill="1" applyBorder="1" applyAlignment="1">
      <alignment horizontal="center" vertical="center" wrapText="1"/>
    </xf>
    <xf numFmtId="4" fontId="0" fillId="14" borderId="3" xfId="0" applyNumberFormat="1" applyFill="1" applyBorder="1" applyAlignment="1">
      <alignment horizontal="center"/>
    </xf>
    <xf numFmtId="4" fontId="34" fillId="14" borderId="3" xfId="0" applyNumberFormat="1" applyFont="1" applyFill="1" applyBorder="1" applyAlignment="1">
      <alignment horizontal="center"/>
    </xf>
    <xf numFmtId="4" fontId="42" fillId="15" borderId="19" xfId="0" applyNumberFormat="1" applyFont="1" applyFill="1" applyBorder="1" applyAlignment="1">
      <alignment horizontal="center"/>
    </xf>
    <xf numFmtId="1" fontId="42" fillId="15" borderId="19" xfId="0" applyNumberFormat="1" applyFont="1" applyFill="1" applyBorder="1" applyAlignment="1">
      <alignment horizontal="left" vertical="top"/>
    </xf>
    <xf numFmtId="0" fontId="6" fillId="16" borderId="8" xfId="0" applyFont="1" applyFill="1" applyBorder="1" applyAlignment="1">
      <alignment horizontal="left" vertical="center" wrapText="1"/>
    </xf>
    <xf numFmtId="4" fontId="43" fillId="16" borderId="8" xfId="0" applyNumberFormat="1" applyFont="1" applyFill="1" applyBorder="1"/>
    <xf numFmtId="3" fontId="44" fillId="2" borderId="3" xfId="0" applyNumberFormat="1" applyFont="1" applyFill="1" applyBorder="1" applyAlignment="1">
      <alignment horizontal="left"/>
    </xf>
    <xf numFmtId="0" fontId="44" fillId="2" borderId="3" xfId="0" applyNumberFormat="1" applyFont="1" applyFill="1" applyBorder="1" applyAlignment="1">
      <alignment horizontal="left"/>
    </xf>
    <xf numFmtId="4" fontId="44" fillId="2" borderId="3" xfId="0" applyNumberFormat="1" applyFont="1" applyFill="1" applyBorder="1" applyAlignment="1">
      <alignment horizontal="left"/>
    </xf>
    <xf numFmtId="4" fontId="43" fillId="2" borderId="3" xfId="0" applyNumberFormat="1" applyFont="1" applyFill="1" applyBorder="1"/>
    <xf numFmtId="0" fontId="21" fillId="2" borderId="8" xfId="0" applyFont="1" applyFill="1" applyBorder="1" applyAlignment="1">
      <alignment horizontal="left" vertical="center" wrapText="1" indent="5"/>
    </xf>
    <xf numFmtId="0" fontId="12" fillId="2" borderId="7" xfId="0" applyFont="1" applyFill="1" applyBorder="1" applyAlignment="1"/>
    <xf numFmtId="0" fontId="0" fillId="2" borderId="7" xfId="0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6" fillId="16" borderId="3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3" fillId="2" borderId="3" xfId="0" applyFont="1" applyFill="1" applyBorder="1" applyAlignment="1"/>
    <xf numFmtId="0" fontId="13" fillId="2" borderId="3" xfId="0" applyFont="1" applyFill="1" applyBorder="1" applyAlignment="1">
      <alignment wrapText="1"/>
    </xf>
    <xf numFmtId="4" fontId="31" fillId="14" borderId="3" xfId="0" applyNumberFormat="1" applyFont="1" applyFill="1" applyBorder="1" applyAlignment="1">
      <alignment horizontal="center"/>
    </xf>
    <xf numFmtId="4" fontId="34" fillId="0" borderId="3" xfId="0" applyNumberFormat="1" applyFont="1" applyBorder="1" applyAlignment="1">
      <alignment horizontal="center"/>
    </xf>
    <xf numFmtId="4" fontId="1" fillId="14" borderId="3" xfId="0" applyNumberFormat="1" applyFont="1" applyFill="1" applyBorder="1" applyAlignment="1">
      <alignment horizontal="center"/>
    </xf>
    <xf numFmtId="4" fontId="1" fillId="0" borderId="3" xfId="0" applyNumberFormat="1" applyFont="1" applyBorder="1" applyAlignment="1">
      <alignment horizontal="center"/>
    </xf>
    <xf numFmtId="0" fontId="0" fillId="0" borderId="0" xfId="0" applyFont="1" applyAlignment="1">
      <alignment horizontal="center"/>
    </xf>
    <xf numFmtId="0" fontId="31" fillId="14" borderId="3" xfId="0" applyFont="1" applyFill="1" applyBorder="1" applyAlignment="1">
      <alignment horizontal="center"/>
    </xf>
    <xf numFmtId="4" fontId="31" fillId="0" borderId="3" xfId="0" applyNumberFormat="1" applyFont="1" applyBorder="1" applyAlignment="1">
      <alignment horizontal="center"/>
    </xf>
    <xf numFmtId="4" fontId="0" fillId="0" borderId="3" xfId="0" applyNumberFormat="1" applyFont="1" applyBorder="1" applyAlignment="1">
      <alignment horizontal="center"/>
    </xf>
    <xf numFmtId="4" fontId="45" fillId="0" borderId="3" xfId="0" applyNumberFormat="1" applyFont="1" applyBorder="1" applyAlignment="1">
      <alignment horizontal="center"/>
    </xf>
    <xf numFmtId="3" fontId="46" fillId="3" borderId="3" xfId="0" applyNumberFormat="1" applyFont="1" applyFill="1" applyBorder="1" applyAlignment="1">
      <alignment horizontal="right"/>
    </xf>
    <xf numFmtId="3" fontId="45" fillId="12" borderId="3" xfId="2" applyNumberFormat="1" applyFont="1" applyFill="1" applyBorder="1" applyAlignment="1" applyProtection="1">
      <alignment horizontal="center" vertical="center" wrapText="1"/>
    </xf>
    <xf numFmtId="4" fontId="47" fillId="2" borderId="3" xfId="0" applyNumberFormat="1" applyFont="1" applyFill="1" applyBorder="1" applyAlignment="1">
      <alignment horizontal="right"/>
    </xf>
    <xf numFmtId="0" fontId="13" fillId="2" borderId="21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3" fontId="6" fillId="12" borderId="6" xfId="1" applyNumberFormat="1" applyFont="1" applyFill="1" applyAlignment="1">
      <alignment horizontal="center"/>
    </xf>
    <xf numFmtId="3" fontId="6" fillId="12" borderId="12" xfId="1" applyNumberFormat="1" applyFont="1" applyFill="1" applyBorder="1" applyAlignment="1">
      <alignment horizontal="center"/>
    </xf>
    <xf numFmtId="3" fontId="32" fillId="12" borderId="12" xfId="1" applyNumberFormat="1" applyFont="1" applyFill="1" applyBorder="1" applyAlignment="1">
      <alignment horizontal="center"/>
    </xf>
    <xf numFmtId="0" fontId="11" fillId="0" borderId="0" xfId="0" applyFont="1" applyAlignment="1">
      <alignment wrapText="1"/>
    </xf>
    <xf numFmtId="0" fontId="35" fillId="0" borderId="0" xfId="0" applyFont="1" applyAlignment="1">
      <alignment horizontal="center"/>
    </xf>
    <xf numFmtId="0" fontId="13" fillId="2" borderId="5" xfId="0" applyFont="1" applyFill="1" applyBorder="1" applyAlignment="1">
      <alignment horizontal="center" vertical="center"/>
    </xf>
    <xf numFmtId="0" fontId="9" fillId="3" borderId="1" xfId="0" applyNumberFormat="1" applyFont="1" applyFill="1" applyBorder="1" applyAlignment="1" applyProtection="1">
      <alignment horizontal="left" vertical="center" wrapText="1"/>
    </xf>
    <xf numFmtId="0" fontId="9" fillId="3" borderId="2" xfId="0" applyNumberFormat="1" applyFont="1" applyFill="1" applyBorder="1" applyAlignment="1" applyProtection="1">
      <alignment horizontal="left" vertical="center" wrapText="1"/>
    </xf>
    <xf numFmtId="0" fontId="9" fillId="3" borderId="4" xfId="0" applyNumberFormat="1" applyFont="1" applyFill="1" applyBorder="1" applyAlignment="1" applyProtection="1">
      <alignment horizontal="left" vertical="center" wrapText="1"/>
    </xf>
    <xf numFmtId="0" fontId="9" fillId="3" borderId="1" xfId="0" quotePrefix="1" applyNumberFormat="1" applyFont="1" applyFill="1" applyBorder="1" applyAlignment="1" applyProtection="1">
      <alignment horizontal="left" vertical="center" wrapText="1"/>
    </xf>
    <xf numFmtId="0" fontId="7" fillId="3" borderId="2" xfId="0" applyNumberFormat="1" applyFont="1" applyFill="1" applyBorder="1" applyAlignment="1" applyProtection="1">
      <alignment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1" fillId="0" borderId="0" xfId="0" applyFont="1" applyAlignment="1">
      <alignment wrapText="1"/>
    </xf>
    <xf numFmtId="0" fontId="9" fillId="4" borderId="1" xfId="0" applyNumberFormat="1" applyFont="1" applyFill="1" applyBorder="1" applyAlignment="1" applyProtection="1">
      <alignment horizontal="left" vertical="center" wrapText="1"/>
    </xf>
    <xf numFmtId="0" fontId="9" fillId="4" borderId="2" xfId="0" applyNumberFormat="1" applyFont="1" applyFill="1" applyBorder="1" applyAlignment="1" applyProtection="1">
      <alignment horizontal="left" vertical="center" wrapText="1"/>
    </xf>
    <xf numFmtId="0" fontId="9" fillId="4" borderId="4" xfId="0" applyNumberFormat="1" applyFont="1" applyFill="1" applyBorder="1" applyAlignment="1" applyProtection="1">
      <alignment horizontal="left" vertical="center" wrapText="1"/>
    </xf>
    <xf numFmtId="0" fontId="9" fillId="0" borderId="1" xfId="0" quotePrefix="1" applyFont="1" applyBorder="1" applyAlignment="1">
      <alignment horizontal="left" vertical="center"/>
    </xf>
    <xf numFmtId="0" fontId="7" fillId="0" borderId="2" xfId="0" applyNumberFormat="1" applyFont="1" applyFill="1" applyBorder="1" applyAlignment="1" applyProtection="1">
      <alignment vertical="center"/>
    </xf>
    <xf numFmtId="0" fontId="20" fillId="3" borderId="0" xfId="0" applyNumberFormat="1" applyFont="1" applyFill="1" applyBorder="1" applyAlignment="1" applyProtection="1">
      <alignment horizontal="center" vertical="center" wrapText="1"/>
    </xf>
    <xf numFmtId="0" fontId="10" fillId="0" borderId="0" xfId="0" applyNumberFormat="1" applyFont="1" applyFill="1" applyBorder="1" applyAlignment="1" applyProtection="1">
      <alignment vertical="center" wrapText="1"/>
    </xf>
    <xf numFmtId="0" fontId="7" fillId="3" borderId="2" xfId="0" applyNumberFormat="1" applyFont="1" applyFill="1" applyBorder="1" applyAlignment="1" applyProtection="1">
      <alignment vertical="center"/>
    </xf>
    <xf numFmtId="0" fontId="9" fillId="0" borderId="1" xfId="0" applyNumberFormat="1" applyFont="1" applyFill="1" applyBorder="1" applyAlignment="1" applyProtection="1">
      <alignment horizontal="left" vertical="center" wrapText="1"/>
    </xf>
    <xf numFmtId="0" fontId="7" fillId="0" borderId="2" xfId="0" applyNumberFormat="1" applyFont="1" applyFill="1" applyBorder="1" applyAlignment="1" applyProtection="1">
      <alignment vertical="center" wrapText="1"/>
    </xf>
    <xf numFmtId="0" fontId="9" fillId="0" borderId="1" xfId="0" quotePrefix="1" applyFont="1" applyFill="1" applyBorder="1" applyAlignment="1">
      <alignment horizontal="left" vertical="center"/>
    </xf>
    <xf numFmtId="0" fontId="9" fillId="0" borderId="1" xfId="0" quotePrefix="1" applyNumberFormat="1" applyFont="1" applyFill="1" applyBorder="1" applyAlignment="1" applyProtection="1">
      <alignment horizontal="left" vertical="center" wrapText="1"/>
    </xf>
    <xf numFmtId="0" fontId="9" fillId="12" borderId="9" xfId="1" applyNumberFormat="1" applyFont="1" applyFill="1" applyBorder="1" applyAlignment="1" applyProtection="1">
      <alignment horizontal="center" vertical="center" wrapText="1"/>
    </xf>
    <xf numFmtId="0" fontId="9" fillId="12" borderId="10" xfId="1" applyNumberFormat="1" applyFont="1" applyFill="1" applyBorder="1" applyAlignment="1" applyProtection="1">
      <alignment horizontal="center" vertical="center" wrapText="1"/>
    </xf>
    <xf numFmtId="0" fontId="11" fillId="0" borderId="0" xfId="0" applyFont="1" applyAlignment="1">
      <alignment vertical="center" wrapText="1"/>
    </xf>
    <xf numFmtId="0" fontId="6" fillId="12" borderId="1" xfId="0" applyNumberFormat="1" applyFont="1" applyFill="1" applyBorder="1" applyAlignment="1" applyProtection="1">
      <alignment horizontal="center" wrapText="1"/>
    </xf>
    <xf numFmtId="0" fontId="6" fillId="12" borderId="4" xfId="0" applyNumberFormat="1" applyFont="1" applyFill="1" applyBorder="1" applyAlignment="1" applyProtection="1">
      <alignment horizontal="center" wrapText="1"/>
    </xf>
    <xf numFmtId="0" fontId="22" fillId="12" borderId="1" xfId="0" applyFont="1" applyFill="1" applyBorder="1" applyAlignment="1">
      <alignment horizontal="center"/>
    </xf>
    <xf numFmtId="0" fontId="22" fillId="12" borderId="4" xfId="0" applyFont="1" applyFill="1" applyBorder="1" applyAlignment="1">
      <alignment horizontal="center"/>
    </xf>
    <xf numFmtId="0" fontId="35" fillId="0" borderId="0" xfId="0" applyFont="1" applyAlignment="1">
      <alignment horizontal="center"/>
    </xf>
    <xf numFmtId="0" fontId="13" fillId="2" borderId="20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13" fillId="2" borderId="21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0" fontId="22" fillId="17" borderId="3" xfId="0" applyFont="1" applyFill="1" applyBorder="1" applyAlignment="1">
      <alignment vertical="center" wrapText="1"/>
    </xf>
    <xf numFmtId="4" fontId="34" fillId="17" borderId="3" xfId="0" applyNumberFormat="1" applyFont="1" applyFill="1" applyBorder="1" applyAlignment="1">
      <alignment horizontal="center"/>
    </xf>
    <xf numFmtId="4" fontId="32" fillId="17" borderId="3" xfId="0" applyNumberFormat="1" applyFont="1" applyFill="1" applyBorder="1" applyAlignment="1" applyProtection="1">
      <alignment horizontal="center" vertical="center" wrapText="1"/>
    </xf>
    <xf numFmtId="3" fontId="3" fillId="10" borderId="0" xfId="1" applyNumberFormat="1" applyFont="1" applyFill="1" applyBorder="1" applyAlignment="1">
      <alignment horizontal="right"/>
    </xf>
    <xf numFmtId="3" fontId="7" fillId="10" borderId="4" xfId="1" applyNumberFormat="1" applyFont="1" applyFill="1" applyBorder="1" applyAlignment="1">
      <alignment horizontal="right"/>
    </xf>
    <xf numFmtId="4" fontId="26" fillId="11" borderId="3" xfId="0" applyNumberFormat="1" applyFont="1" applyFill="1" applyBorder="1" applyAlignment="1" applyProtection="1">
      <alignment horizontal="center" wrapText="1"/>
    </xf>
    <xf numFmtId="4" fontId="6" fillId="10" borderId="3" xfId="0" applyNumberFormat="1" applyFont="1" applyFill="1" applyBorder="1" applyAlignment="1" applyProtection="1">
      <alignment horizontal="center" vertical="center" wrapText="1"/>
    </xf>
    <xf numFmtId="4" fontId="6" fillId="2" borderId="3" xfId="0" applyNumberFormat="1" applyFont="1" applyFill="1" applyBorder="1" applyAlignment="1" applyProtection="1">
      <alignment horizontal="center" vertical="center" wrapText="1"/>
    </xf>
    <xf numFmtId="3" fontId="6" fillId="0" borderId="3" xfId="0" applyNumberFormat="1" applyFont="1" applyFill="1" applyBorder="1" applyAlignment="1">
      <alignment horizontal="center"/>
    </xf>
  </cellXfs>
  <cellStyles count="3">
    <cellStyle name="40% - Isticanje2" xfId="2" builtinId="35"/>
    <cellStyle name="Bilješka" xfId="1" builtinId="10"/>
    <cellStyle name="Normalno" xfId="0" builtinId="0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IZVJE&#352;TAJI%202024/PLAN%202025.%205.RAZIN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orisnik/AppData/Local/Microsoft/Windows/INetCache/Content.Outlook/GRFZ74CR/izvje&#353;taj%20o%20izvr&#353;enju%20FP%20za%202023.%20OSMG%20(002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IZVJE&#352;TAJI%202024/REBALANAS%20KOLOVOZ%20202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orisnik/AppData/Local/Microsoft/Windows/INetCache/Content.Outlook/GRFZ74CR/IZVJE&#352;TAJ%20O%20IZVR&#352;ENJU%20FP%2030062024%20(00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rač. "/>
      <sheetName val="vanpror."/>
      <sheetName val="KONSOLIDIRANI"/>
      <sheetName val="vanpror. prihodi"/>
    </sheetNames>
    <sheetDataSet>
      <sheetData sheetId="0">
        <row r="101">
          <cell r="D101">
            <v>264300</v>
          </cell>
        </row>
        <row r="104">
          <cell r="D104">
            <v>367310</v>
          </cell>
        </row>
      </sheetData>
      <sheetData sheetId="1"/>
      <sheetData sheetId="2">
        <row r="9">
          <cell r="D9">
            <v>1139600</v>
          </cell>
        </row>
        <row r="47">
          <cell r="D47">
            <v>400</v>
          </cell>
        </row>
        <row r="60">
          <cell r="D60">
            <v>1046100</v>
          </cell>
        </row>
        <row r="66">
          <cell r="D66">
            <v>16000</v>
          </cell>
        </row>
        <row r="70">
          <cell r="D70">
            <v>730</v>
          </cell>
        </row>
        <row r="71">
          <cell r="D71">
            <v>1000</v>
          </cell>
        </row>
        <row r="88">
          <cell r="D88">
            <v>25000</v>
          </cell>
        </row>
        <row r="89">
          <cell r="D89">
            <v>25000</v>
          </cell>
        </row>
        <row r="90">
          <cell r="D90">
            <v>20000</v>
          </cell>
        </row>
        <row r="91">
          <cell r="D91">
            <v>20000</v>
          </cell>
        </row>
        <row r="95">
          <cell r="D95">
            <v>31900</v>
          </cell>
        </row>
        <row r="100">
          <cell r="D100">
            <v>30300</v>
          </cell>
        </row>
        <row r="104">
          <cell r="D104">
            <v>1600</v>
          </cell>
        </row>
        <row r="105">
          <cell r="D105">
            <v>50520</v>
          </cell>
        </row>
        <row r="106">
          <cell r="D106">
            <v>23300</v>
          </cell>
        </row>
        <row r="111">
          <cell r="D111">
            <v>22900</v>
          </cell>
        </row>
        <row r="114">
          <cell r="D114">
            <v>27220</v>
          </cell>
        </row>
        <row r="115">
          <cell r="D115">
            <v>22200</v>
          </cell>
        </row>
        <row r="145">
          <cell r="D145">
            <v>73970</v>
          </cell>
        </row>
        <row r="148">
          <cell r="D148">
            <v>28920</v>
          </cell>
        </row>
        <row r="149">
          <cell r="D149">
            <v>1071600</v>
          </cell>
        </row>
        <row r="150">
          <cell r="D150">
            <v>114230</v>
          </cell>
        </row>
        <row r="151">
          <cell r="D151">
            <v>100</v>
          </cell>
        </row>
      </sheetData>
      <sheetData sheetId="3">
        <row r="9">
          <cell r="E9">
            <v>40</v>
          </cell>
        </row>
        <row r="10">
          <cell r="E10">
            <v>50</v>
          </cell>
        </row>
        <row r="12">
          <cell r="E12">
            <v>1071600</v>
          </cell>
        </row>
        <row r="14">
          <cell r="E14">
            <v>19000</v>
          </cell>
        </row>
        <row r="15">
          <cell r="E15">
            <v>20000</v>
          </cell>
        </row>
        <row r="16">
          <cell r="E16">
            <v>75230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ŽETAK"/>
      <sheetName val=" Račun prihoda i rashoda"/>
      <sheetName val="Rashodi prema izvorima finan"/>
      <sheetName val="Rashodi prema funkcijskoj k "/>
      <sheetName val="Račun financiranja"/>
      <sheetName val="Račun fin prema izvorima f"/>
      <sheetName val="POSEBNI DIO"/>
    </sheetNames>
    <sheetDataSet>
      <sheetData sheetId="0"/>
      <sheetData sheetId="1">
        <row r="11">
          <cell r="F11">
            <v>909426.58</v>
          </cell>
        </row>
        <row r="15">
          <cell r="F15">
            <v>0.02</v>
          </cell>
        </row>
        <row r="18">
          <cell r="F18">
            <v>25940.91</v>
          </cell>
        </row>
        <row r="26">
          <cell r="F26">
            <v>403409.4</v>
          </cell>
        </row>
      </sheetData>
      <sheetData sheetId="2">
        <row r="12">
          <cell r="F12">
            <v>0.02</v>
          </cell>
        </row>
        <row r="13">
          <cell r="F13">
            <v>828597.12</v>
          </cell>
        </row>
        <row r="14">
          <cell r="F14">
            <v>106770.37</v>
          </cell>
        </row>
        <row r="24">
          <cell r="F24">
            <v>64238</v>
          </cell>
        </row>
        <row r="25">
          <cell r="F25">
            <v>80.36</v>
          </cell>
        </row>
        <row r="26">
          <cell r="F26">
            <v>26936.99</v>
          </cell>
        </row>
        <row r="27">
          <cell r="F27">
            <v>828597.12</v>
          </cell>
        </row>
        <row r="28">
          <cell r="F28">
            <v>93033.03</v>
          </cell>
        </row>
        <row r="32">
          <cell r="F32">
            <v>16950.71</v>
          </cell>
        </row>
      </sheetData>
      <sheetData sheetId="3"/>
      <sheetData sheetId="4"/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rač. "/>
      <sheetName val="vanpror."/>
      <sheetName val="KONSOLIDIRANI"/>
      <sheetName val="vanpror. prihodi"/>
    </sheetNames>
    <sheetDataSet>
      <sheetData sheetId="0"/>
      <sheetData sheetId="1"/>
      <sheetData sheetId="2">
        <row r="82">
          <cell r="D82">
            <v>33300</v>
          </cell>
        </row>
        <row r="83">
          <cell r="D83">
            <v>600</v>
          </cell>
        </row>
        <row r="84">
          <cell r="D84">
            <v>600</v>
          </cell>
        </row>
        <row r="86">
          <cell r="D86">
            <v>5400</v>
          </cell>
        </row>
        <row r="95">
          <cell r="D95">
            <v>20000</v>
          </cell>
        </row>
        <row r="96">
          <cell r="D96">
            <v>400</v>
          </cell>
        </row>
        <row r="97">
          <cell r="D97">
            <v>300</v>
          </cell>
        </row>
        <row r="98">
          <cell r="D98">
            <v>3300</v>
          </cell>
        </row>
        <row r="104">
          <cell r="D104">
            <v>8400</v>
          </cell>
        </row>
        <row r="105">
          <cell r="D105">
            <v>1200</v>
          </cell>
        </row>
        <row r="106">
          <cell r="D106">
            <v>1550</v>
          </cell>
        </row>
        <row r="107">
          <cell r="D107">
            <v>1450</v>
          </cell>
        </row>
        <row r="111">
          <cell r="D111">
            <v>24300</v>
          </cell>
        </row>
        <row r="114">
          <cell r="D114">
            <v>4400</v>
          </cell>
        </row>
        <row r="139">
          <cell r="F139">
            <v>120678</v>
          </cell>
        </row>
        <row r="141">
          <cell r="F141">
            <v>30330</v>
          </cell>
        </row>
        <row r="143">
          <cell r="F143">
            <v>618823</v>
          </cell>
        </row>
      </sheetData>
      <sheetData sheetId="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ŽETAK "/>
      <sheetName val="PRIHODI I RASHODI EKON.KLAS"/>
      <sheetName val="PRIHODI RASHODI PO IZVORIMA"/>
      <sheetName val="RASHODI PREMA FUNKCIJSKOJ KLAS."/>
      <sheetName val="Posebni dio"/>
    </sheetNames>
    <sheetDataSet>
      <sheetData sheetId="0"/>
      <sheetData sheetId="1"/>
      <sheetData sheetId="2">
        <row r="6">
          <cell r="D6">
            <v>120678</v>
          </cell>
        </row>
        <row r="7">
          <cell r="D7">
            <v>73970</v>
          </cell>
        </row>
        <row r="8">
          <cell r="D8">
            <v>180</v>
          </cell>
        </row>
        <row r="9">
          <cell r="D9">
            <v>1003800</v>
          </cell>
        </row>
        <row r="10">
          <cell r="D10">
            <v>30330</v>
          </cell>
        </row>
        <row r="11">
          <cell r="D11">
            <v>100</v>
          </cell>
        </row>
        <row r="21">
          <cell r="D21">
            <v>614240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31"/>
  <sheetViews>
    <sheetView tabSelected="1" workbookViewId="0">
      <selection activeCell="K14" sqref="K14"/>
    </sheetView>
  </sheetViews>
  <sheetFormatPr defaultRowHeight="14.4" x14ac:dyDescent="0.3"/>
  <cols>
    <col min="5" max="6" width="25.33203125" customWidth="1"/>
    <col min="7" max="7" width="15.6640625" hidden="1" customWidth="1"/>
    <col min="8" max="13" width="25.33203125" customWidth="1"/>
  </cols>
  <sheetData>
    <row r="1" spans="1:13" ht="42" customHeight="1" x14ac:dyDescent="0.3">
      <c r="A1" s="272" t="s">
        <v>198</v>
      </c>
      <c r="B1" s="272"/>
      <c r="C1" s="272"/>
      <c r="D1" s="272"/>
      <c r="E1" s="272"/>
      <c r="F1" s="272"/>
      <c r="G1" s="272"/>
      <c r="H1" s="272"/>
      <c r="I1" s="272"/>
      <c r="J1" s="272"/>
      <c r="K1" s="272"/>
      <c r="L1" s="272"/>
      <c r="M1" s="272"/>
    </row>
    <row r="2" spans="1:13" ht="17.399999999999999" x14ac:dyDescent="0.3">
      <c r="A2" s="24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164"/>
    </row>
    <row r="3" spans="1:13" ht="15.6" x14ac:dyDescent="0.3">
      <c r="A3" s="265" t="s">
        <v>15</v>
      </c>
      <c r="B3" s="265"/>
      <c r="C3" s="265"/>
      <c r="D3" s="265"/>
      <c r="E3" s="265"/>
      <c r="F3" s="265"/>
      <c r="G3" s="265"/>
      <c r="H3" s="265"/>
      <c r="I3" s="265"/>
      <c r="J3" s="265"/>
      <c r="K3" s="265"/>
      <c r="L3" s="273"/>
      <c r="M3" s="273"/>
    </row>
    <row r="4" spans="1:13" ht="17.399999999999999" x14ac:dyDescent="0.3">
      <c r="A4" s="24"/>
      <c r="B4" s="24"/>
      <c r="C4" s="24"/>
      <c r="D4" s="24"/>
      <c r="E4" s="24"/>
      <c r="F4" s="24"/>
      <c r="G4" s="24"/>
      <c r="H4" s="24"/>
      <c r="I4" s="24"/>
      <c r="J4" s="24"/>
      <c r="K4" s="24"/>
      <c r="L4" s="142"/>
      <c r="M4" s="5"/>
    </row>
    <row r="5" spans="1:13" ht="15.6" x14ac:dyDescent="0.3">
      <c r="A5" s="265" t="s">
        <v>19</v>
      </c>
      <c r="B5" s="266"/>
      <c r="C5" s="266"/>
      <c r="D5" s="266"/>
      <c r="E5" s="266"/>
      <c r="F5" s="266"/>
      <c r="G5" s="266"/>
      <c r="H5" s="266"/>
      <c r="I5" s="266"/>
      <c r="J5" s="266"/>
      <c r="K5" s="266"/>
      <c r="L5" s="266"/>
      <c r="M5" s="266"/>
    </row>
    <row r="6" spans="1:13" ht="17.399999999999999" x14ac:dyDescent="0.3">
      <c r="A6" s="1"/>
      <c r="B6" s="2"/>
      <c r="C6" s="2"/>
      <c r="D6" s="2"/>
      <c r="E6" s="6"/>
      <c r="F6" s="7"/>
      <c r="G6" s="7"/>
      <c r="H6" s="7"/>
      <c r="I6" s="7"/>
      <c r="J6" s="7"/>
      <c r="K6" s="7"/>
      <c r="L6" s="7"/>
      <c r="M6" s="33" t="s">
        <v>28</v>
      </c>
    </row>
    <row r="7" spans="1:13" ht="26.4" x14ac:dyDescent="0.3">
      <c r="A7" s="27"/>
      <c r="B7" s="28"/>
      <c r="C7" s="28"/>
      <c r="D7" s="29"/>
      <c r="E7" s="30"/>
      <c r="F7" s="3" t="s">
        <v>113</v>
      </c>
      <c r="G7" s="3" t="s">
        <v>28</v>
      </c>
      <c r="H7" s="3" t="s">
        <v>114</v>
      </c>
      <c r="I7" s="3" t="s">
        <v>115</v>
      </c>
      <c r="J7" s="299" t="str">
        <f>+' Račun prihoda i rashoda'!G27</f>
        <v>I. IZMJENE I DOPUNE 2025.</v>
      </c>
      <c r="K7" s="3" t="str">
        <f>+I7</f>
        <v>Proračun za 2025.</v>
      </c>
      <c r="L7" s="3" t="s">
        <v>38</v>
      </c>
      <c r="M7" s="3" t="s">
        <v>116</v>
      </c>
    </row>
    <row r="8" spans="1:13" x14ac:dyDescent="0.3">
      <c r="A8" s="260" t="s">
        <v>0</v>
      </c>
      <c r="B8" s="264"/>
      <c r="C8" s="264"/>
      <c r="D8" s="264"/>
      <c r="E8" s="274"/>
      <c r="F8" s="52">
        <f>+F9+F10</f>
        <v>1338830.2</v>
      </c>
      <c r="G8" s="52" t="e">
        <f>+G9+G10</f>
        <v>#DIV/0!</v>
      </c>
      <c r="H8" s="31">
        <f>H9+H10</f>
        <v>1844728</v>
      </c>
      <c r="I8" s="249">
        <f>+I9+I10</f>
        <v>1473960</v>
      </c>
      <c r="J8" s="249">
        <f>+J9</f>
        <v>14800</v>
      </c>
      <c r="K8" s="249">
        <f>+J8+I8</f>
        <v>1488760</v>
      </c>
      <c r="L8" s="31">
        <f t="shared" ref="L8:M8" si="0">L9+L10</f>
        <v>1473960</v>
      </c>
      <c r="M8" s="31">
        <f t="shared" si="0"/>
        <v>1473960</v>
      </c>
    </row>
    <row r="9" spans="1:13" x14ac:dyDescent="0.3">
      <c r="A9" s="275" t="s">
        <v>30</v>
      </c>
      <c r="B9" s="276"/>
      <c r="C9" s="276"/>
      <c r="D9" s="276"/>
      <c r="E9" s="271"/>
      <c r="F9" s="53">
        <v>1338776.8999999999</v>
      </c>
      <c r="G9" s="53" t="e">
        <f>+F9/M2</f>
        <v>#DIV/0!</v>
      </c>
      <c r="H9" s="32">
        <v>1844668</v>
      </c>
      <c r="I9" s="32">
        <f>1473960-50</f>
        <v>1473910</v>
      </c>
      <c r="J9" s="300">
        <v>14800</v>
      </c>
      <c r="K9" s="32">
        <f>+J9+I9</f>
        <v>1488710</v>
      </c>
      <c r="L9" s="32">
        <f>+I9</f>
        <v>1473910</v>
      </c>
      <c r="M9" s="32">
        <f>+L9</f>
        <v>1473910</v>
      </c>
    </row>
    <row r="10" spans="1:13" x14ac:dyDescent="0.3">
      <c r="A10" s="277" t="s">
        <v>31</v>
      </c>
      <c r="B10" s="271"/>
      <c r="C10" s="271"/>
      <c r="D10" s="271"/>
      <c r="E10" s="271"/>
      <c r="F10" s="53">
        <v>53.3</v>
      </c>
      <c r="G10" s="53" t="e">
        <f>+F10/M2</f>
        <v>#DIV/0!</v>
      </c>
      <c r="H10" s="32">
        <v>60</v>
      </c>
      <c r="I10" s="32">
        <f>+'[1]vanpror. prihodi'!$E$10</f>
        <v>50</v>
      </c>
      <c r="J10" s="32"/>
      <c r="K10" s="32">
        <f>+I10</f>
        <v>50</v>
      </c>
      <c r="L10" s="32">
        <f>+I10</f>
        <v>50</v>
      </c>
      <c r="M10" s="32">
        <f>+L10</f>
        <v>50</v>
      </c>
    </row>
    <row r="11" spans="1:13" x14ac:dyDescent="0.3">
      <c r="A11" s="34" t="s">
        <v>1</v>
      </c>
      <c r="B11" s="42"/>
      <c r="C11" s="42"/>
      <c r="D11" s="42"/>
      <c r="E11" s="42"/>
      <c r="F11" s="52">
        <f>+F12+F13</f>
        <v>1342003.6000000001</v>
      </c>
      <c r="G11" s="52" t="e">
        <f>+G12+G13</f>
        <v>#DIV/0!</v>
      </c>
      <c r="H11" s="31">
        <f t="shared" ref="H11:M11" si="1">H12+H13</f>
        <v>1844728</v>
      </c>
      <c r="I11" s="249">
        <f>I12+I13</f>
        <v>1473960</v>
      </c>
      <c r="J11" s="249">
        <f>+J12</f>
        <v>14800</v>
      </c>
      <c r="K11" s="249"/>
      <c r="L11" s="31">
        <f t="shared" si="1"/>
        <v>1473960</v>
      </c>
      <c r="M11" s="31">
        <f t="shared" si="1"/>
        <v>1473960</v>
      </c>
    </row>
    <row r="12" spans="1:13" x14ac:dyDescent="0.3">
      <c r="A12" s="278" t="s">
        <v>32</v>
      </c>
      <c r="B12" s="276"/>
      <c r="C12" s="276"/>
      <c r="D12" s="276"/>
      <c r="E12" s="276"/>
      <c r="F12" s="53">
        <v>1319069.6000000001</v>
      </c>
      <c r="G12" s="53" t="e">
        <f>+F12/M2</f>
        <v>#DIV/0!</v>
      </c>
      <c r="H12" s="32">
        <v>1319758</v>
      </c>
      <c r="I12" s="32">
        <f>+I8-I13</f>
        <v>1448990</v>
      </c>
      <c r="J12" s="32">
        <v>14800</v>
      </c>
      <c r="K12" s="32">
        <f>+J11+I11</f>
        <v>1488760</v>
      </c>
      <c r="L12" s="32">
        <f>+I12</f>
        <v>1448990</v>
      </c>
      <c r="M12" s="43">
        <f>+L12</f>
        <v>1448990</v>
      </c>
    </row>
    <row r="13" spans="1:13" x14ac:dyDescent="0.3">
      <c r="A13" s="270" t="s">
        <v>33</v>
      </c>
      <c r="B13" s="271"/>
      <c r="C13" s="271"/>
      <c r="D13" s="271"/>
      <c r="E13" s="271"/>
      <c r="F13" s="53">
        <v>22934</v>
      </c>
      <c r="G13" s="53" t="e">
        <f>+F13/M2</f>
        <v>#DIV/0!</v>
      </c>
      <c r="H13" s="44">
        <v>524970</v>
      </c>
      <c r="I13" s="44">
        <f>5970+19000</f>
        <v>24970</v>
      </c>
      <c r="J13" s="44">
        <f>+I13</f>
        <v>24970</v>
      </c>
      <c r="K13" s="44">
        <f>+J13</f>
        <v>24970</v>
      </c>
      <c r="L13" s="44">
        <f>+I13</f>
        <v>24970</v>
      </c>
      <c r="M13" s="43">
        <f>+L13</f>
        <v>24970</v>
      </c>
    </row>
    <row r="14" spans="1:13" x14ac:dyDescent="0.3">
      <c r="A14" s="263" t="s">
        <v>54</v>
      </c>
      <c r="B14" s="264"/>
      <c r="C14" s="264"/>
      <c r="D14" s="264"/>
      <c r="E14" s="264"/>
      <c r="F14" s="54">
        <f>F8-F11</f>
        <v>-3173.4000000001397</v>
      </c>
      <c r="G14" s="54" t="e">
        <f>+G8-G11</f>
        <v>#DIV/0!</v>
      </c>
      <c r="H14" s="31"/>
      <c r="I14" s="31">
        <f t="shared" ref="I14:M14" si="2">I8-I11</f>
        <v>0</v>
      </c>
      <c r="J14" s="31"/>
      <c r="K14" s="31"/>
      <c r="L14" s="31">
        <f t="shared" si="2"/>
        <v>0</v>
      </c>
      <c r="M14" s="31">
        <f t="shared" si="2"/>
        <v>0</v>
      </c>
    </row>
    <row r="15" spans="1:13" ht="17.399999999999999" x14ac:dyDescent="0.3">
      <c r="A15" s="24"/>
      <c r="B15" s="22"/>
      <c r="C15" s="22"/>
      <c r="D15" s="22"/>
      <c r="E15" s="22"/>
      <c r="F15" s="22"/>
      <c r="G15" s="22"/>
      <c r="H15" s="22"/>
      <c r="I15" s="23"/>
      <c r="J15" s="23"/>
      <c r="K15" s="23"/>
      <c r="L15" s="23"/>
      <c r="M15" s="23"/>
    </row>
    <row r="16" spans="1:13" ht="15.6" x14ac:dyDescent="0.3">
      <c r="A16" s="265" t="s">
        <v>20</v>
      </c>
      <c r="B16" s="266"/>
      <c r="C16" s="266"/>
      <c r="D16" s="266"/>
      <c r="E16" s="266"/>
      <c r="F16" s="266"/>
      <c r="G16" s="266"/>
      <c r="H16" s="266"/>
      <c r="I16" s="266"/>
      <c r="J16" s="266"/>
      <c r="K16" s="266"/>
      <c r="L16" s="266"/>
      <c r="M16" s="266"/>
    </row>
    <row r="17" spans="1:13" ht="17.399999999999999" x14ac:dyDescent="0.3">
      <c r="A17" s="24"/>
      <c r="B17" s="22"/>
      <c r="C17" s="22"/>
      <c r="D17" s="22"/>
      <c r="E17" s="22"/>
      <c r="F17" s="22"/>
      <c r="G17" s="22"/>
      <c r="H17" s="22"/>
      <c r="I17" s="23"/>
      <c r="J17" s="23"/>
      <c r="K17" s="23"/>
      <c r="L17" s="23"/>
      <c r="M17" s="23"/>
    </row>
    <row r="18" spans="1:13" ht="26.4" x14ac:dyDescent="0.3">
      <c r="A18" s="27"/>
      <c r="B18" s="28"/>
      <c r="C18" s="28"/>
      <c r="D18" s="29"/>
      <c r="E18" s="30"/>
      <c r="F18" s="3" t="s">
        <v>29</v>
      </c>
      <c r="G18" s="3"/>
      <c r="H18" s="3" t="s">
        <v>27</v>
      </c>
      <c r="I18" s="3" t="s">
        <v>36</v>
      </c>
      <c r="J18" s="3"/>
      <c r="K18" s="3"/>
      <c r="L18" s="3" t="s">
        <v>37</v>
      </c>
      <c r="M18" s="3" t="s">
        <v>38</v>
      </c>
    </row>
    <row r="19" spans="1:13" x14ac:dyDescent="0.3">
      <c r="A19" s="270" t="s">
        <v>34</v>
      </c>
      <c r="B19" s="271"/>
      <c r="C19" s="271"/>
      <c r="D19" s="271"/>
      <c r="E19" s="271"/>
      <c r="F19" s="44"/>
      <c r="G19" s="44"/>
      <c r="H19" s="44"/>
      <c r="I19" s="44"/>
      <c r="J19" s="44"/>
      <c r="K19" s="44"/>
      <c r="L19" s="44"/>
      <c r="M19" s="43"/>
    </row>
    <row r="20" spans="1:13" x14ac:dyDescent="0.3">
      <c r="A20" s="270" t="s">
        <v>35</v>
      </c>
      <c r="B20" s="271"/>
      <c r="C20" s="271"/>
      <c r="D20" s="271"/>
      <c r="E20" s="271"/>
      <c r="F20" s="44"/>
      <c r="G20" s="44"/>
      <c r="H20" s="44"/>
      <c r="I20" s="44"/>
      <c r="J20" s="44"/>
      <c r="K20" s="44"/>
      <c r="L20" s="44"/>
      <c r="M20" s="43"/>
    </row>
    <row r="21" spans="1:13" x14ac:dyDescent="0.3">
      <c r="A21" s="263" t="s">
        <v>2</v>
      </c>
      <c r="B21" s="264"/>
      <c r="C21" s="264"/>
      <c r="D21" s="264"/>
      <c r="E21" s="264"/>
      <c r="F21" s="31">
        <f>F19-F20</f>
        <v>0</v>
      </c>
      <c r="G21" s="31"/>
      <c r="H21" s="31">
        <f t="shared" ref="H21:M21" si="3">H19-H20</f>
        <v>0</v>
      </c>
      <c r="I21" s="31">
        <f t="shared" si="3"/>
        <v>0</v>
      </c>
      <c r="J21" s="31"/>
      <c r="K21" s="31"/>
      <c r="L21" s="31">
        <f t="shared" si="3"/>
        <v>0</v>
      </c>
      <c r="M21" s="31">
        <f t="shared" si="3"/>
        <v>0</v>
      </c>
    </row>
    <row r="22" spans="1:13" x14ac:dyDescent="0.3">
      <c r="A22" s="263" t="s">
        <v>55</v>
      </c>
      <c r="B22" s="264"/>
      <c r="C22" s="264"/>
      <c r="D22" s="264"/>
      <c r="E22" s="264"/>
      <c r="F22" s="31">
        <f>F14+F21</f>
        <v>-3173.4000000001397</v>
      </c>
      <c r="G22" s="31"/>
      <c r="H22" s="31">
        <v>20.32</v>
      </c>
      <c r="I22" s="31">
        <f t="shared" ref="I22:M22" si="4">I14+I21</f>
        <v>0</v>
      </c>
      <c r="J22" s="31"/>
      <c r="K22" s="31"/>
      <c r="L22" s="31">
        <f t="shared" si="4"/>
        <v>0</v>
      </c>
      <c r="M22" s="31">
        <f t="shared" si="4"/>
        <v>0</v>
      </c>
    </row>
    <row r="23" spans="1:13" ht="17.399999999999999" x14ac:dyDescent="0.3">
      <c r="A23" s="21"/>
      <c r="B23" s="22"/>
      <c r="C23" s="22"/>
      <c r="D23" s="22"/>
      <c r="E23" s="22"/>
      <c r="F23" s="22"/>
      <c r="G23" s="22"/>
      <c r="H23" s="22"/>
      <c r="I23" s="23"/>
      <c r="J23" s="23"/>
      <c r="K23" s="23"/>
      <c r="L23" s="23"/>
      <c r="M23" s="23"/>
    </row>
    <row r="24" spans="1:13" ht="15.6" x14ac:dyDescent="0.3">
      <c r="A24" s="265" t="s">
        <v>56</v>
      </c>
      <c r="B24" s="266"/>
      <c r="C24" s="266"/>
      <c r="D24" s="266"/>
      <c r="E24" s="266"/>
      <c r="F24" s="266"/>
      <c r="G24" s="266"/>
      <c r="H24" s="266"/>
      <c r="I24" s="266"/>
      <c r="J24" s="266"/>
      <c r="K24" s="266"/>
      <c r="L24" s="266"/>
      <c r="M24" s="266"/>
    </row>
    <row r="25" spans="1:13" ht="15.6" x14ac:dyDescent="0.3">
      <c r="A25" s="40"/>
      <c r="B25" s="41"/>
      <c r="C25" s="41"/>
      <c r="D25" s="41"/>
      <c r="E25" s="41"/>
      <c r="F25" s="41"/>
      <c r="G25" s="153"/>
      <c r="H25" s="41"/>
      <c r="I25" s="41"/>
      <c r="J25" s="257"/>
      <c r="K25" s="257"/>
      <c r="L25" s="41"/>
      <c r="M25" s="41"/>
    </row>
    <row r="26" spans="1:13" ht="26.4" x14ac:dyDescent="0.3">
      <c r="A26" s="27"/>
      <c r="B26" s="28"/>
      <c r="C26" s="28"/>
      <c r="D26" s="29"/>
      <c r="E26" s="30"/>
      <c r="F26" s="3" t="s">
        <v>29</v>
      </c>
      <c r="G26" s="3"/>
      <c r="H26" s="3" t="s">
        <v>27</v>
      </c>
      <c r="I26" s="3" t="s">
        <v>36</v>
      </c>
      <c r="J26" s="3"/>
      <c r="K26" s="3"/>
      <c r="L26" s="3" t="s">
        <v>37</v>
      </c>
      <c r="M26" s="3" t="s">
        <v>38</v>
      </c>
    </row>
    <row r="27" spans="1:13" ht="15" customHeight="1" x14ac:dyDescent="0.3">
      <c r="A27" s="267" t="s">
        <v>57</v>
      </c>
      <c r="B27" s="268"/>
      <c r="C27" s="268"/>
      <c r="D27" s="268"/>
      <c r="E27" s="269"/>
      <c r="F27" s="45">
        <v>0</v>
      </c>
      <c r="G27" s="45"/>
      <c r="H27" s="45">
        <v>0</v>
      </c>
      <c r="I27" s="45">
        <v>0</v>
      </c>
      <c r="J27" s="45"/>
      <c r="K27" s="45"/>
      <c r="L27" s="45">
        <v>0</v>
      </c>
      <c r="M27" s="46">
        <v>0</v>
      </c>
    </row>
    <row r="28" spans="1:13" ht="15" customHeight="1" x14ac:dyDescent="0.3">
      <c r="A28" s="263" t="s">
        <v>58</v>
      </c>
      <c r="B28" s="264"/>
      <c r="C28" s="264"/>
      <c r="D28" s="264"/>
      <c r="E28" s="264"/>
      <c r="F28" s="47">
        <f>F22+F27</f>
        <v>-3173.4000000001397</v>
      </c>
      <c r="G28" s="47"/>
      <c r="H28" s="47">
        <f t="shared" ref="H28:M28" si="5">H22+H27</f>
        <v>20.32</v>
      </c>
      <c r="I28" s="47">
        <f t="shared" si="5"/>
        <v>0</v>
      </c>
      <c r="J28" s="47"/>
      <c r="K28" s="47"/>
      <c r="L28" s="47">
        <f t="shared" si="5"/>
        <v>0</v>
      </c>
      <c r="M28" s="48">
        <f t="shared" si="5"/>
        <v>0</v>
      </c>
    </row>
    <row r="29" spans="1:13" ht="45" customHeight="1" x14ac:dyDescent="0.3">
      <c r="A29" s="260" t="s">
        <v>59</v>
      </c>
      <c r="B29" s="261"/>
      <c r="C29" s="261"/>
      <c r="D29" s="261"/>
      <c r="E29" s="262"/>
      <c r="F29" s="47">
        <f>F14+F21+F27-F28</f>
        <v>0</v>
      </c>
      <c r="G29" s="47"/>
      <c r="H29" s="47">
        <f t="shared" ref="H29:M29" si="6">H14+H21+H27-H28</f>
        <v>-20.32</v>
      </c>
      <c r="I29" s="47">
        <f t="shared" si="6"/>
        <v>0</v>
      </c>
      <c r="J29" s="47"/>
      <c r="K29" s="47"/>
      <c r="L29" s="47">
        <f t="shared" si="6"/>
        <v>0</v>
      </c>
      <c r="M29" s="48">
        <f t="shared" si="6"/>
        <v>0</v>
      </c>
    </row>
    <row r="30" spans="1:13" ht="15.6" x14ac:dyDescent="0.3">
      <c r="A30" s="49"/>
      <c r="B30" s="50"/>
      <c r="C30" s="50"/>
      <c r="D30" s="50"/>
      <c r="E30" s="50"/>
      <c r="F30" s="50"/>
      <c r="G30" s="50"/>
      <c r="H30" s="50"/>
      <c r="I30" s="50"/>
      <c r="J30" s="50"/>
      <c r="K30" s="50"/>
      <c r="L30" s="50"/>
      <c r="M30" s="50"/>
    </row>
    <row r="31" spans="1:13" ht="9" customHeight="1" x14ac:dyDescent="0.3"/>
  </sheetData>
  <mergeCells count="18">
    <mergeCell ref="A20:E20"/>
    <mergeCell ref="A1:M1"/>
    <mergeCell ref="A3:M3"/>
    <mergeCell ref="A5:M5"/>
    <mergeCell ref="A8:E8"/>
    <mergeCell ref="A9:E9"/>
    <mergeCell ref="A10:E10"/>
    <mergeCell ref="A12:E12"/>
    <mergeCell ref="A13:E13"/>
    <mergeCell ref="A14:E14"/>
    <mergeCell ref="A16:M16"/>
    <mergeCell ref="A19:E19"/>
    <mergeCell ref="A29:E29"/>
    <mergeCell ref="A21:E21"/>
    <mergeCell ref="A22:E22"/>
    <mergeCell ref="A24:M24"/>
    <mergeCell ref="A27:E27"/>
    <mergeCell ref="A28:E28"/>
  </mergeCells>
  <pageMargins left="0.7" right="0.7" top="0.75" bottom="0.75" header="0.3" footer="0.3"/>
  <pageSetup paperSize="9" scale="6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41"/>
  <sheetViews>
    <sheetView topLeftCell="A19" workbookViewId="0">
      <selection activeCell="H28" sqref="H28"/>
    </sheetView>
  </sheetViews>
  <sheetFormatPr defaultRowHeight="14.4" x14ac:dyDescent="0.3"/>
  <cols>
    <col min="2" max="2" width="9.77734375" style="61" customWidth="1"/>
    <col min="3" max="3" width="34.88671875" customWidth="1"/>
    <col min="4" max="10" width="18.6640625" style="58" customWidth="1"/>
    <col min="11" max="11" width="10" bestFit="1" customWidth="1"/>
    <col min="12" max="12" width="27.44140625" customWidth="1"/>
    <col min="13" max="13" width="29.21875" customWidth="1"/>
  </cols>
  <sheetData>
    <row r="1" spans="1:12" ht="42" customHeight="1" x14ac:dyDescent="0.3">
      <c r="B1" s="265" t="s">
        <v>117</v>
      </c>
      <c r="C1" s="265"/>
      <c r="D1" s="265"/>
      <c r="E1" s="265"/>
      <c r="F1" s="265"/>
      <c r="G1" s="265"/>
      <c r="H1" s="265"/>
      <c r="I1" s="265"/>
      <c r="J1" s="265"/>
    </row>
    <row r="2" spans="1:12" ht="18" customHeight="1" x14ac:dyDescent="0.3">
      <c r="B2" s="60"/>
      <c r="C2" s="4"/>
      <c r="D2" s="55"/>
      <c r="E2" s="55"/>
      <c r="F2" s="55"/>
      <c r="G2" s="55"/>
      <c r="H2" s="55"/>
      <c r="I2" s="55"/>
      <c r="J2" s="55"/>
    </row>
    <row r="3" spans="1:12" ht="15.75" customHeight="1" x14ac:dyDescent="0.3">
      <c r="B3" s="265" t="s">
        <v>15</v>
      </c>
      <c r="C3" s="265"/>
      <c r="D3" s="265"/>
      <c r="E3" s="265"/>
      <c r="F3" s="265"/>
      <c r="G3" s="265"/>
      <c r="H3" s="265"/>
      <c r="I3" s="265"/>
      <c r="J3" s="265"/>
    </row>
    <row r="4" spans="1:12" ht="17.399999999999999" x14ac:dyDescent="0.3">
      <c r="B4" s="60"/>
      <c r="C4" s="4"/>
      <c r="D4" s="55"/>
      <c r="E4" s="55"/>
      <c r="F4" s="55"/>
      <c r="G4" s="55"/>
      <c r="H4" s="55"/>
      <c r="I4" s="55"/>
      <c r="J4" s="57"/>
    </row>
    <row r="5" spans="1:12" ht="18" customHeight="1" x14ac:dyDescent="0.3">
      <c r="B5" s="265" t="s">
        <v>3</v>
      </c>
      <c r="C5" s="265"/>
      <c r="D5" s="265"/>
      <c r="E5" s="265"/>
      <c r="F5" s="265"/>
      <c r="G5" s="265"/>
      <c r="H5" s="265"/>
      <c r="I5" s="265"/>
      <c r="J5" s="265"/>
    </row>
    <row r="6" spans="1:12" ht="17.399999999999999" x14ac:dyDescent="0.3">
      <c r="B6" s="60"/>
      <c r="C6" s="4"/>
      <c r="D6" s="55"/>
      <c r="E6" s="55"/>
      <c r="F6" s="55"/>
      <c r="G6" s="55"/>
      <c r="H6" s="55"/>
      <c r="I6" s="55"/>
      <c r="J6" s="57"/>
    </row>
    <row r="7" spans="1:12" ht="25.2" customHeight="1" x14ac:dyDescent="0.3">
      <c r="B7" s="265" t="s">
        <v>39</v>
      </c>
      <c r="C7" s="265"/>
      <c r="D7" s="265"/>
      <c r="E7" s="265"/>
      <c r="F7" s="265"/>
      <c r="G7" s="265"/>
      <c r="H7" s="265"/>
      <c r="I7" s="265"/>
      <c r="J7" s="265"/>
    </row>
    <row r="8" spans="1:12" ht="15.6" x14ac:dyDescent="0.3">
      <c r="B8" s="60"/>
      <c r="C8" s="51"/>
      <c r="D8" s="56"/>
      <c r="E8" s="56"/>
      <c r="F8" s="56"/>
      <c r="G8" s="56"/>
      <c r="H8" s="56"/>
      <c r="I8" s="56"/>
      <c r="J8" s="56"/>
    </row>
    <row r="9" spans="1:12" ht="15.6" x14ac:dyDescent="0.3">
      <c r="B9" s="60"/>
      <c r="C9" s="51"/>
      <c r="D9" s="59"/>
      <c r="E9" s="62"/>
      <c r="F9" s="59"/>
      <c r="G9" s="59"/>
      <c r="H9" s="59"/>
      <c r="I9" s="59"/>
      <c r="J9" s="59"/>
    </row>
    <row r="10" spans="1:12" ht="24.6" x14ac:dyDescent="0.3">
      <c r="A10" s="65" t="str">
        <f>+A27</f>
        <v>Razred</v>
      </c>
      <c r="B10" s="66" t="s">
        <v>5</v>
      </c>
      <c r="C10" s="64" t="s">
        <v>6</v>
      </c>
      <c r="D10" s="64" t="s">
        <v>118</v>
      </c>
      <c r="E10" s="64" t="s">
        <v>114</v>
      </c>
      <c r="F10" s="143" t="s">
        <v>119</v>
      </c>
      <c r="G10" s="297" t="str">
        <f>+'Prihodi i rashodi po izvorima'!E31</f>
        <v>I. IZMJENE I DOPUNE 2025.</v>
      </c>
      <c r="H10" s="143" t="str">
        <f>+F10</f>
        <v>Plan za 2025.</v>
      </c>
      <c r="I10" s="143" t="s">
        <v>25</v>
      </c>
      <c r="J10" s="143" t="s">
        <v>120</v>
      </c>
      <c r="K10" s="114"/>
    </row>
    <row r="11" spans="1:12" x14ac:dyDescent="0.3">
      <c r="A11" s="282">
        <v>6</v>
      </c>
      <c r="B11" s="283"/>
      <c r="C11" s="80" t="s">
        <v>60</v>
      </c>
      <c r="D11" s="144">
        <f>+D12+D13+D14+D15+D16</f>
        <v>1338776.9100000001</v>
      </c>
      <c r="E11" s="144">
        <f>+E12+E13+E14+E16+E15</f>
        <v>1847821</v>
      </c>
      <c r="F11" s="174">
        <f>+F12+F13+F14+F15+F16</f>
        <v>1473910</v>
      </c>
      <c r="G11" s="174">
        <f>+G16</f>
        <v>14800</v>
      </c>
      <c r="H11" s="174">
        <f>+G11+F11</f>
        <v>1488710</v>
      </c>
      <c r="I11" s="145">
        <f>+I12+I13+I14+I15+I16</f>
        <v>1473910</v>
      </c>
      <c r="J11" s="145">
        <f t="shared" ref="J11:J18" si="0">+I11</f>
        <v>1473910</v>
      </c>
    </row>
    <row r="12" spans="1:12" ht="26.4" x14ac:dyDescent="0.3">
      <c r="A12" s="81"/>
      <c r="B12" s="87">
        <v>63</v>
      </c>
      <c r="C12" s="88" t="s">
        <v>61</v>
      </c>
      <c r="D12" s="146">
        <f>+'[2] Račun prihoda i rashoda'!$F$11</f>
        <v>909426.58</v>
      </c>
      <c r="E12" s="146">
        <f>1003800+98314</f>
        <v>1102114</v>
      </c>
      <c r="F12" s="175">
        <f>+'[1]vanpror. prihodi'!$E$12+'[1]vanpror. prihodi'!$E$14+'[1]vanpror. prihodi'!$E$16</f>
        <v>1165830</v>
      </c>
      <c r="G12" s="175"/>
      <c r="H12" s="175">
        <f>+F12</f>
        <v>1165830</v>
      </c>
      <c r="I12" s="147">
        <f t="shared" ref="I12:I19" si="1">+F12</f>
        <v>1165830</v>
      </c>
      <c r="J12" s="147">
        <f t="shared" si="0"/>
        <v>1165830</v>
      </c>
      <c r="L12" s="114"/>
    </row>
    <row r="13" spans="1:12" x14ac:dyDescent="0.3">
      <c r="A13" s="82"/>
      <c r="B13" s="89">
        <v>64</v>
      </c>
      <c r="C13" s="88" t="s">
        <v>62</v>
      </c>
      <c r="D13" s="148">
        <f>+'[2] Račun prihoda i rashoda'!$F$15</f>
        <v>0.02</v>
      </c>
      <c r="E13" s="148">
        <v>10</v>
      </c>
      <c r="F13" s="175">
        <v>10</v>
      </c>
      <c r="G13" s="175"/>
      <c r="H13" s="175">
        <f>+F13</f>
        <v>10</v>
      </c>
      <c r="I13" s="147">
        <f t="shared" si="1"/>
        <v>10</v>
      </c>
      <c r="J13" s="147">
        <f t="shared" si="0"/>
        <v>10</v>
      </c>
    </row>
    <row r="14" spans="1:12" ht="39.6" x14ac:dyDescent="0.3">
      <c r="A14" s="82"/>
      <c r="B14" s="89">
        <v>65</v>
      </c>
      <c r="C14" s="88" t="s">
        <v>63</v>
      </c>
      <c r="D14" s="146">
        <f>+'[2] Račun prihoda i rashoda'!$F$18</f>
        <v>25940.91</v>
      </c>
      <c r="E14" s="146">
        <f>110+20509</f>
        <v>20619</v>
      </c>
      <c r="F14" s="175">
        <f>+'[1]vanpror. prihodi'!$E$15</f>
        <v>20000</v>
      </c>
      <c r="G14" s="175"/>
      <c r="H14" s="175">
        <f>+F14</f>
        <v>20000</v>
      </c>
      <c r="I14" s="147">
        <f t="shared" si="1"/>
        <v>20000</v>
      </c>
      <c r="J14" s="147">
        <f t="shared" si="0"/>
        <v>20000</v>
      </c>
    </row>
    <row r="15" spans="1:12" ht="39.6" x14ac:dyDescent="0.3">
      <c r="A15" s="82"/>
      <c r="B15" s="89">
        <v>66</v>
      </c>
      <c r="C15" s="88" t="s">
        <v>64</v>
      </c>
      <c r="D15" s="146"/>
      <c r="E15" s="146">
        <v>500000</v>
      </c>
      <c r="F15" s="175">
        <f>+'[1]vanpror. prihodi'!$E$9</f>
        <v>40</v>
      </c>
      <c r="G15" s="175"/>
      <c r="H15" s="175">
        <f>+F15</f>
        <v>40</v>
      </c>
      <c r="I15" s="147">
        <f t="shared" si="1"/>
        <v>40</v>
      </c>
      <c r="J15" s="147">
        <f t="shared" si="0"/>
        <v>40</v>
      </c>
    </row>
    <row r="16" spans="1:12" ht="26.4" x14ac:dyDescent="0.3">
      <c r="A16" s="82"/>
      <c r="B16" s="90">
        <v>67</v>
      </c>
      <c r="C16" s="88" t="s">
        <v>67</v>
      </c>
      <c r="D16" s="146">
        <f>+'[2] Račun prihoda i rashoda'!$F$26</f>
        <v>403409.4</v>
      </c>
      <c r="E16" s="146">
        <v>225078</v>
      </c>
      <c r="F16" s="175">
        <f>+'[1]prorač. '!$D$104-79280</f>
        <v>288030</v>
      </c>
      <c r="G16" s="175">
        <v>14800</v>
      </c>
      <c r="H16" s="175">
        <f>+G16+F16</f>
        <v>302830</v>
      </c>
      <c r="I16" s="147">
        <f t="shared" si="1"/>
        <v>288030</v>
      </c>
      <c r="J16" s="147">
        <f>+F16</f>
        <v>288030</v>
      </c>
      <c r="L16" s="114"/>
    </row>
    <row r="17" spans="1:12" ht="27" customHeight="1" x14ac:dyDescent="0.3">
      <c r="A17" s="284">
        <v>7</v>
      </c>
      <c r="B17" s="285"/>
      <c r="C17" s="83" t="s">
        <v>65</v>
      </c>
      <c r="D17" s="157">
        <f>+D18</f>
        <v>53.29</v>
      </c>
      <c r="E17" s="149">
        <f>+E18</f>
        <v>60</v>
      </c>
      <c r="F17" s="174">
        <f>+F18</f>
        <v>50</v>
      </c>
      <c r="G17" s="174"/>
      <c r="H17" s="174">
        <f>+F17</f>
        <v>50</v>
      </c>
      <c r="I17" s="145">
        <f t="shared" si="1"/>
        <v>50</v>
      </c>
      <c r="J17" s="145">
        <f t="shared" si="0"/>
        <v>50</v>
      </c>
    </row>
    <row r="18" spans="1:12" ht="26.4" x14ac:dyDescent="0.3">
      <c r="A18" s="84"/>
      <c r="B18" s="85">
        <v>72</v>
      </c>
      <c r="C18" s="86" t="s">
        <v>66</v>
      </c>
      <c r="D18" s="156">
        <v>53.29</v>
      </c>
      <c r="E18" s="150">
        <v>60</v>
      </c>
      <c r="F18" s="176">
        <v>50</v>
      </c>
      <c r="G18" s="176"/>
      <c r="H18" s="176">
        <f>+F18</f>
        <v>50</v>
      </c>
      <c r="I18" s="151">
        <f t="shared" si="1"/>
        <v>50</v>
      </c>
      <c r="J18" s="152">
        <f t="shared" si="0"/>
        <v>50</v>
      </c>
    </row>
    <row r="19" spans="1:12" ht="15.6" x14ac:dyDescent="0.3">
      <c r="B19" s="60"/>
      <c r="C19" s="51"/>
      <c r="D19" s="62">
        <f>+D17+D11</f>
        <v>1338830.2000000002</v>
      </c>
      <c r="E19" s="62">
        <f>1619650+225078</f>
        <v>1844728</v>
      </c>
      <c r="F19" s="177">
        <f>+F11+F18</f>
        <v>1473960</v>
      </c>
      <c r="G19" s="177">
        <f>+G16</f>
        <v>14800</v>
      </c>
      <c r="H19" s="177">
        <f>+G19+F19</f>
        <v>1488760</v>
      </c>
      <c r="I19" s="62">
        <f t="shared" si="1"/>
        <v>1473960</v>
      </c>
      <c r="J19" s="62">
        <f>+I19</f>
        <v>1473960</v>
      </c>
    </row>
    <row r="20" spans="1:12" ht="15.75" customHeight="1" x14ac:dyDescent="0.3">
      <c r="B20" s="60"/>
      <c r="C20" s="51"/>
      <c r="D20" s="154"/>
      <c r="E20" s="154"/>
      <c r="F20" s="56"/>
      <c r="G20" s="56"/>
      <c r="H20" s="56"/>
      <c r="I20" s="56"/>
      <c r="J20" s="56"/>
    </row>
    <row r="21" spans="1:12" ht="15.75" customHeight="1" x14ac:dyDescent="0.3">
      <c r="B21" s="60"/>
      <c r="C21" s="155"/>
      <c r="D21" s="56"/>
      <c r="E21" s="56"/>
      <c r="F21" s="56"/>
      <c r="G21" s="56"/>
      <c r="H21" s="56"/>
      <c r="I21" s="56"/>
      <c r="J21" s="56"/>
    </row>
    <row r="22" spans="1:12" ht="15.75" customHeight="1" x14ac:dyDescent="0.3">
      <c r="B22" s="60"/>
      <c r="C22" s="4"/>
      <c r="D22" s="55"/>
      <c r="E22" s="55"/>
      <c r="F22" s="55"/>
      <c r="G22" s="55"/>
      <c r="H22" s="55"/>
      <c r="I22" s="55"/>
      <c r="J22" s="57"/>
    </row>
    <row r="23" spans="1:12" x14ac:dyDescent="0.3">
      <c r="F23" s="122">
        <f>+F19-F38</f>
        <v>0</v>
      </c>
      <c r="G23" s="122"/>
      <c r="H23" s="122"/>
    </row>
    <row r="25" spans="1:12" ht="15.6" x14ac:dyDescent="0.3">
      <c r="B25" s="265" t="s">
        <v>40</v>
      </c>
      <c r="C25" s="281"/>
      <c r="D25" s="281"/>
      <c r="E25" s="281"/>
      <c r="F25" s="281"/>
      <c r="G25" s="281"/>
      <c r="H25" s="281"/>
      <c r="I25" s="281"/>
      <c r="J25" s="281"/>
    </row>
    <row r="26" spans="1:12" ht="17.399999999999999" x14ac:dyDescent="0.3">
      <c r="A26" s="24"/>
      <c r="B26" s="24"/>
      <c r="C26" s="24"/>
      <c r="D26" s="24"/>
      <c r="E26" s="24"/>
      <c r="F26" s="24"/>
      <c r="G26" s="24"/>
      <c r="H26" s="24"/>
      <c r="I26" s="5"/>
      <c r="J26" s="5"/>
    </row>
    <row r="27" spans="1:12" ht="26.4" x14ac:dyDescent="0.3">
      <c r="A27" s="20" t="s">
        <v>4</v>
      </c>
      <c r="B27" s="19" t="s">
        <v>5</v>
      </c>
      <c r="C27" s="19" t="s">
        <v>6</v>
      </c>
      <c r="D27" s="19" t="s">
        <v>118</v>
      </c>
      <c r="E27" s="20" t="s">
        <v>114</v>
      </c>
      <c r="F27" s="167" t="s">
        <v>119</v>
      </c>
      <c r="G27" s="298" t="str">
        <f>+G10</f>
        <v>I. IZMJENE I DOPUNE 2025.</v>
      </c>
      <c r="H27" s="167" t="str">
        <f>+H10</f>
        <v>Plan za 2025.</v>
      </c>
      <c r="I27" s="20" t="s">
        <v>25</v>
      </c>
      <c r="J27" s="20" t="s">
        <v>120</v>
      </c>
      <c r="L27" s="114"/>
    </row>
    <row r="28" spans="1:12" x14ac:dyDescent="0.3">
      <c r="A28" s="279">
        <v>3</v>
      </c>
      <c r="B28" s="280"/>
      <c r="C28" s="67" t="s">
        <v>7</v>
      </c>
      <c r="D28" s="74">
        <f>+D29+D30+D31+D32</f>
        <v>1318354</v>
      </c>
      <c r="E28" s="125">
        <f>+E29+E30+E31+E32+E33</f>
        <v>1319758</v>
      </c>
      <c r="F28" s="168">
        <f>+F29+F30+F31+F32+F33</f>
        <v>1448990</v>
      </c>
      <c r="G28" s="295">
        <f>+G30</f>
        <v>14800</v>
      </c>
      <c r="H28" s="295">
        <f>+G28+F28</f>
        <v>1463790</v>
      </c>
      <c r="I28" s="128">
        <f>+F28</f>
        <v>1448990</v>
      </c>
      <c r="J28" s="68">
        <f t="shared" ref="J28:J30" si="2">+I28</f>
        <v>1448990</v>
      </c>
    </row>
    <row r="29" spans="1:12" x14ac:dyDescent="0.3">
      <c r="A29" s="11"/>
      <c r="B29" s="18">
        <v>31</v>
      </c>
      <c r="C29" s="18" t="s">
        <v>8</v>
      </c>
      <c r="D29" s="91">
        <v>899905</v>
      </c>
      <c r="E29" s="126">
        <f>805000+42800+132000+[3]KONSOLIDIRANI!$D$82+[3]KONSOLIDIRANI!$D$83+[3]KONSOLIDIRANI!$D$84+[3]KONSOLIDIRANI!$D$86+[3]KONSOLIDIRANI!$D$95+[3]KONSOLIDIRANI!$D$96+[3]KONSOLIDIRANI!$D$97+[3]KONSOLIDIRANI!$D$98+[3]KONSOLIDIRANI!$D$104+[3]KONSOLIDIRANI!$D$105+[3]KONSOLIDIRANI!$D$106+[3]KONSOLIDIRANI!$D$107+[3]KONSOLIDIRANI!$D$111+[3]KONSOLIDIRANI!$D$114</f>
        <v>1085000</v>
      </c>
      <c r="F29" s="169">
        <f>1046100+155200</f>
        <v>1201300</v>
      </c>
      <c r="G29" s="169"/>
      <c r="H29" s="169">
        <f>+F29</f>
        <v>1201300</v>
      </c>
      <c r="I29" s="92">
        <f>+F29</f>
        <v>1201300</v>
      </c>
      <c r="J29" s="92">
        <f t="shared" si="2"/>
        <v>1201300</v>
      </c>
    </row>
    <row r="30" spans="1:12" x14ac:dyDescent="0.3">
      <c r="A30" s="12"/>
      <c r="B30" s="13">
        <v>32</v>
      </c>
      <c r="C30" s="13" t="s">
        <v>16</v>
      </c>
      <c r="D30" s="91">
        <v>300956</v>
      </c>
      <c r="E30" s="126">
        <v>188628</v>
      </c>
      <c r="F30" s="169">
        <f>91460+100100</f>
        <v>191560</v>
      </c>
      <c r="G30" s="169">
        <v>14800</v>
      </c>
      <c r="H30" s="169">
        <f>+G30+F30</f>
        <v>206360</v>
      </c>
      <c r="I30" s="92">
        <f>+F30</f>
        <v>191560</v>
      </c>
      <c r="J30" s="92">
        <f t="shared" si="2"/>
        <v>191560</v>
      </c>
    </row>
    <row r="31" spans="1:12" x14ac:dyDescent="0.3">
      <c r="A31" s="12"/>
      <c r="B31" s="13">
        <v>34</v>
      </c>
      <c r="C31" s="13" t="s">
        <v>68</v>
      </c>
      <c r="D31" s="91">
        <v>450</v>
      </c>
      <c r="E31" s="126">
        <v>400</v>
      </c>
      <c r="F31" s="169">
        <f>+[1]KONSOLIDIRANI!$D$47</f>
        <v>400</v>
      </c>
      <c r="G31" s="169"/>
      <c r="H31" s="169">
        <f>+F31</f>
        <v>400</v>
      </c>
      <c r="I31" s="92">
        <f>+[1]KONSOLIDIRANI!$D$47</f>
        <v>400</v>
      </c>
      <c r="J31" s="92">
        <f>+[1]KONSOLIDIRANI!$D$47</f>
        <v>400</v>
      </c>
    </row>
    <row r="32" spans="1:12" x14ac:dyDescent="0.3">
      <c r="A32" s="12"/>
      <c r="B32" s="13">
        <v>37</v>
      </c>
      <c r="C32" s="13" t="s">
        <v>109</v>
      </c>
      <c r="D32" s="91">
        <v>117043</v>
      </c>
      <c r="E32" s="126">
        <f>+[1]KONSOLIDIRANI!$D$89++[1]KONSOLIDIRANI!$D$91</f>
        <v>45000</v>
      </c>
      <c r="F32" s="169">
        <v>55000</v>
      </c>
      <c r="G32" s="169"/>
      <c r="H32" s="169">
        <f>+F32</f>
        <v>55000</v>
      </c>
      <c r="I32" s="92">
        <f>+[1]KONSOLIDIRANI!$D$90+[1]KONSOLIDIRANI!$D$88</f>
        <v>45000</v>
      </c>
      <c r="J32" s="92">
        <f>+[1]KONSOLIDIRANI!$D$90+[1]KONSOLIDIRANI!$D$88</f>
        <v>45000</v>
      </c>
    </row>
    <row r="33" spans="1:12" x14ac:dyDescent="0.3">
      <c r="A33" s="12"/>
      <c r="B33" s="13">
        <v>38</v>
      </c>
      <c r="C33" s="13"/>
      <c r="D33" s="93">
        <v>715</v>
      </c>
      <c r="E33" s="126">
        <v>730</v>
      </c>
      <c r="F33" s="169">
        <v>730</v>
      </c>
      <c r="G33" s="169"/>
      <c r="H33" s="169">
        <f>+F33</f>
        <v>730</v>
      </c>
      <c r="I33" s="92">
        <v>730</v>
      </c>
      <c r="J33" s="92">
        <v>730</v>
      </c>
    </row>
    <row r="34" spans="1:12" ht="26.4" x14ac:dyDescent="0.3">
      <c r="A34" s="69">
        <v>4</v>
      </c>
      <c r="B34" s="70"/>
      <c r="C34" s="77" t="s">
        <v>9</v>
      </c>
      <c r="D34" s="78">
        <f>D35+D36</f>
        <v>22934</v>
      </c>
      <c r="E34" s="127">
        <f t="shared" ref="E34" si="3">E35</f>
        <v>524970</v>
      </c>
      <c r="F34" s="170">
        <f>F35</f>
        <v>24970</v>
      </c>
      <c r="G34" s="296"/>
      <c r="H34" s="296">
        <f>+F34</f>
        <v>24970</v>
      </c>
      <c r="I34" s="129">
        <f>+F34</f>
        <v>24970</v>
      </c>
      <c r="J34" s="79">
        <f>+F34</f>
        <v>24970</v>
      </c>
    </row>
    <row r="35" spans="1:12" ht="26.4" x14ac:dyDescent="0.3">
      <c r="A35" s="16"/>
      <c r="B35" s="18">
        <v>42</v>
      </c>
      <c r="C35" s="94" t="s">
        <v>10</v>
      </c>
      <c r="D35" s="91">
        <v>22934</v>
      </c>
      <c r="E35" s="126">
        <f>500000+19000+5970</f>
        <v>524970</v>
      </c>
      <c r="F35" s="169">
        <f>5970+19000</f>
        <v>24970</v>
      </c>
      <c r="G35" s="169"/>
      <c r="H35" s="169">
        <f>+F35</f>
        <v>24970</v>
      </c>
      <c r="I35" s="92">
        <f>+F35</f>
        <v>24970</v>
      </c>
      <c r="J35" s="92">
        <f>+I35</f>
        <v>24970</v>
      </c>
      <c r="L35" s="107"/>
    </row>
    <row r="36" spans="1:12" x14ac:dyDescent="0.3">
      <c r="A36" s="72"/>
      <c r="B36" s="95"/>
      <c r="C36" s="96"/>
      <c r="D36" s="97"/>
      <c r="E36" s="98">
        <v>0</v>
      </c>
      <c r="F36" s="171"/>
      <c r="G36" s="171"/>
      <c r="H36" s="171"/>
      <c r="I36" s="124"/>
      <c r="J36" s="124"/>
    </row>
    <row r="37" spans="1:12" x14ac:dyDescent="0.3">
      <c r="A37" s="72"/>
      <c r="B37" s="123"/>
      <c r="C37" s="96"/>
      <c r="D37" s="97"/>
      <c r="E37" s="96"/>
      <c r="F37" s="172"/>
      <c r="G37" s="172"/>
      <c r="H37" s="172"/>
      <c r="I37" s="124"/>
      <c r="J37" s="124">
        <f>+I37</f>
        <v>0</v>
      </c>
      <c r="L37" s="114"/>
    </row>
    <row r="38" spans="1:12" x14ac:dyDescent="0.3">
      <c r="D38" s="158">
        <f>+D34+D28</f>
        <v>1341288</v>
      </c>
      <c r="E38" s="159">
        <f>+E34+E28</f>
        <v>1844728</v>
      </c>
      <c r="F38" s="173">
        <f>+F34+F28</f>
        <v>1473960</v>
      </c>
      <c r="G38" s="173">
        <v>14800</v>
      </c>
      <c r="H38" s="173">
        <f>+G38+F38</f>
        <v>1488760</v>
      </c>
      <c r="I38" s="158">
        <f>+F38</f>
        <v>1473960</v>
      </c>
      <c r="J38" s="159">
        <f>+I38</f>
        <v>1473960</v>
      </c>
      <c r="L38" s="114"/>
    </row>
    <row r="39" spans="1:12" x14ac:dyDescent="0.3">
      <c r="D39" s="166"/>
      <c r="E39" s="166"/>
      <c r="I39" s="122"/>
    </row>
    <row r="41" spans="1:12" x14ac:dyDescent="0.3">
      <c r="D41" s="166"/>
    </row>
  </sheetData>
  <mergeCells count="8">
    <mergeCell ref="A28:B28"/>
    <mergeCell ref="B25:J25"/>
    <mergeCell ref="B1:J1"/>
    <mergeCell ref="B3:J3"/>
    <mergeCell ref="B5:J5"/>
    <mergeCell ref="B7:J7"/>
    <mergeCell ref="A11:B11"/>
    <mergeCell ref="A17:B17"/>
  </mergeCells>
  <pageMargins left="0.7" right="0.7" top="0.75" bottom="0.75" header="0.3" footer="0.3"/>
  <pageSetup paperSize="9" scale="7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47"/>
  <sheetViews>
    <sheetView topLeftCell="A24" workbookViewId="0">
      <selection activeCell="F26" sqref="F26"/>
    </sheetView>
  </sheetViews>
  <sheetFormatPr defaultRowHeight="14.4" x14ac:dyDescent="0.3"/>
  <cols>
    <col min="1" max="1" width="32.77734375" customWidth="1"/>
    <col min="2" max="2" width="17.77734375" customWidth="1"/>
    <col min="3" max="3" width="28" customWidth="1"/>
    <col min="4" max="6" width="25.33203125" style="140" customWidth="1"/>
    <col min="7" max="7" width="21.33203125" customWidth="1"/>
    <col min="8" max="8" width="21.77734375" customWidth="1"/>
    <col min="10" max="10" width="14.33203125" customWidth="1"/>
    <col min="11" max="11" width="17.21875" customWidth="1"/>
  </cols>
  <sheetData>
    <row r="1" spans="1:10" ht="42" customHeight="1" x14ac:dyDescent="0.3">
      <c r="A1" s="265" t="s">
        <v>197</v>
      </c>
      <c r="B1" s="265"/>
      <c r="C1" s="265"/>
      <c r="D1" s="265"/>
      <c r="E1" s="265"/>
      <c r="F1" s="265"/>
      <c r="G1" s="265"/>
      <c r="H1" s="265"/>
    </row>
    <row r="2" spans="1:10" ht="18" customHeight="1" x14ac:dyDescent="0.3">
      <c r="A2" s="24"/>
      <c r="B2" s="24"/>
      <c r="C2" s="24"/>
      <c r="D2" s="132"/>
      <c r="E2" s="132"/>
      <c r="F2" s="132"/>
      <c r="G2" s="24"/>
      <c r="H2" s="24"/>
    </row>
    <row r="3" spans="1:10" ht="15.75" customHeight="1" x14ac:dyDescent="0.3">
      <c r="A3" s="265" t="s">
        <v>15</v>
      </c>
      <c r="B3" s="265"/>
      <c r="C3" s="265"/>
      <c r="D3" s="265"/>
      <c r="E3" s="265"/>
      <c r="F3" s="265"/>
      <c r="G3" s="265"/>
      <c r="H3" s="265"/>
    </row>
    <row r="4" spans="1:10" ht="17.399999999999999" x14ac:dyDescent="0.3">
      <c r="B4" s="24"/>
      <c r="C4" s="24"/>
      <c r="D4" s="132"/>
      <c r="E4" s="132"/>
      <c r="F4" s="132"/>
      <c r="G4" s="5"/>
      <c r="H4" s="5"/>
    </row>
    <row r="5" spans="1:10" ht="18" customHeight="1" x14ac:dyDescent="0.3">
      <c r="A5" s="265" t="s">
        <v>3</v>
      </c>
      <c r="B5" s="265"/>
      <c r="C5" s="265"/>
      <c r="D5" s="265"/>
      <c r="E5" s="265"/>
      <c r="F5" s="265"/>
      <c r="G5" s="265"/>
      <c r="H5" s="265"/>
    </row>
    <row r="6" spans="1:10" ht="17.399999999999999" x14ac:dyDescent="0.3">
      <c r="A6" s="24"/>
      <c r="B6" s="24"/>
      <c r="C6" s="24"/>
      <c r="D6" s="132"/>
      <c r="E6" s="132"/>
      <c r="F6" s="132"/>
      <c r="G6" s="5"/>
      <c r="H6" s="5"/>
    </row>
    <row r="7" spans="1:10" ht="15.75" customHeight="1" x14ac:dyDescent="0.3">
      <c r="A7" s="265" t="s">
        <v>41</v>
      </c>
      <c r="B7" s="265"/>
      <c r="C7" s="265"/>
      <c r="D7" s="265"/>
      <c r="E7" s="265"/>
      <c r="F7" s="265"/>
      <c r="G7" s="265"/>
      <c r="H7" s="265"/>
    </row>
    <row r="8" spans="1:10" ht="15.75" customHeight="1" x14ac:dyDescent="0.3">
      <c r="A8" s="165"/>
      <c r="B8" s="165"/>
      <c r="C8" s="165"/>
      <c r="D8" s="133"/>
      <c r="E8" s="133"/>
      <c r="F8" s="133"/>
      <c r="G8" s="165"/>
      <c r="H8" s="165"/>
    </row>
    <row r="9" spans="1:10" ht="25.8" customHeight="1" x14ac:dyDescent="0.3">
      <c r="A9" s="99" t="s">
        <v>43</v>
      </c>
      <c r="B9" s="100" t="s">
        <v>118</v>
      </c>
      <c r="C9" s="99" t="s">
        <v>114</v>
      </c>
      <c r="D9" s="134" t="s">
        <v>119</v>
      </c>
      <c r="E9" s="293" t="s">
        <v>199</v>
      </c>
      <c r="F9" s="134" t="s">
        <v>189</v>
      </c>
      <c r="G9" s="99" t="s">
        <v>25</v>
      </c>
      <c r="H9" s="99" t="s">
        <v>120</v>
      </c>
    </row>
    <row r="10" spans="1:10" ht="15.75" customHeight="1" x14ac:dyDescent="0.3">
      <c r="A10" s="101" t="s">
        <v>0</v>
      </c>
      <c r="B10" s="110">
        <f>B11+B24</f>
        <v>1338830.2000000002</v>
      </c>
      <c r="C10" s="102">
        <f>C11+C24</f>
        <v>1844728</v>
      </c>
      <c r="D10" s="250">
        <f>D11+D24</f>
        <v>1473960</v>
      </c>
      <c r="E10" s="250">
        <f>+E11</f>
        <v>14800</v>
      </c>
      <c r="F10" s="250">
        <f>+E10+D10</f>
        <v>1488760</v>
      </c>
      <c r="G10" s="102">
        <f>G11+G24</f>
        <v>1473960</v>
      </c>
      <c r="H10" s="102">
        <f>H11+H24</f>
        <v>1473960</v>
      </c>
    </row>
    <row r="11" spans="1:10" ht="15.75" customHeight="1" x14ac:dyDescent="0.3">
      <c r="A11" s="71" t="s">
        <v>81</v>
      </c>
      <c r="B11" s="108">
        <f>SUM(B12:B18)+B19</f>
        <v>1338830.2000000002</v>
      </c>
      <c r="C11" s="103">
        <f>SUM(C12:C18)+C20+C19</f>
        <v>1844728</v>
      </c>
      <c r="D11" s="135">
        <f>SUM(D12:D18)</f>
        <v>1473960</v>
      </c>
      <c r="E11" s="135">
        <f>+E12</f>
        <v>14800</v>
      </c>
      <c r="F11" s="135">
        <f>+D11+E12</f>
        <v>1488760</v>
      </c>
      <c r="G11" s="160">
        <f>+D11</f>
        <v>1473960</v>
      </c>
      <c r="H11" s="160">
        <f>+D11</f>
        <v>1473960</v>
      </c>
      <c r="J11" s="114"/>
    </row>
    <row r="12" spans="1:10" x14ac:dyDescent="0.3">
      <c r="A12" s="105" t="s">
        <v>82</v>
      </c>
      <c r="B12" s="76">
        <f>312207.34-5970</f>
        <v>306237.34000000003</v>
      </c>
      <c r="C12" s="9">
        <f>+'[4]PRIHODI RASHODI PO IZVORIMA'!$D$6</f>
        <v>120678</v>
      </c>
      <c r="D12" s="136">
        <v>185020</v>
      </c>
      <c r="E12" s="136">
        <v>14800</v>
      </c>
      <c r="F12" s="136">
        <f>+E12+D12</f>
        <v>199820</v>
      </c>
      <c r="G12" s="161">
        <f>+D12-120000</f>
        <v>65020</v>
      </c>
      <c r="H12" s="161">
        <f t="shared" ref="H12:H18" si="0">+G12</f>
        <v>65020</v>
      </c>
    </row>
    <row r="13" spans="1:10" x14ac:dyDescent="0.3">
      <c r="A13" s="104" t="s">
        <v>75</v>
      </c>
      <c r="B13" s="76">
        <f>+'[2]Rashodi prema izvorima finan'!$F$12</f>
        <v>0.02</v>
      </c>
      <c r="C13" s="9">
        <f>+'[4]PRIHODI RASHODI PO IZVORIMA'!$D$8</f>
        <v>180</v>
      </c>
      <c r="D13" s="136">
        <f>+D35</f>
        <v>100</v>
      </c>
      <c r="E13" s="136"/>
      <c r="F13" s="136">
        <f>+D13</f>
        <v>100</v>
      </c>
      <c r="G13" s="161">
        <f t="shared" ref="G13:G18" si="1">+D13</f>
        <v>100</v>
      </c>
      <c r="H13" s="161">
        <f t="shared" si="0"/>
        <v>100</v>
      </c>
    </row>
    <row r="14" spans="1:10" x14ac:dyDescent="0.3">
      <c r="A14" s="104" t="s">
        <v>76</v>
      </c>
      <c r="B14" s="76">
        <f>+B36+5970</f>
        <v>70208</v>
      </c>
      <c r="C14" s="9">
        <f>+'[4]PRIHODI RASHODI PO IZVORIMA'!$D$7</f>
        <v>73970</v>
      </c>
      <c r="D14" s="136">
        <f>+D46+D36</f>
        <v>73970</v>
      </c>
      <c r="E14" s="136"/>
      <c r="F14" s="136">
        <f>+D14</f>
        <v>73970</v>
      </c>
      <c r="G14" s="161">
        <f t="shared" si="1"/>
        <v>73970</v>
      </c>
      <c r="H14" s="161">
        <f t="shared" si="0"/>
        <v>73970</v>
      </c>
    </row>
    <row r="15" spans="1:10" x14ac:dyDescent="0.3">
      <c r="A15" s="104" t="s">
        <v>77</v>
      </c>
      <c r="B15" s="76">
        <f>+'[2]Rashodi prema izvorima finan'!$F$25</f>
        <v>80.36</v>
      </c>
      <c r="C15" s="9">
        <f>+'[4]PRIHODI RASHODI PO IZVORIMA'!$D$11</f>
        <v>100</v>
      </c>
      <c r="D15" s="136">
        <f>+D37</f>
        <v>120</v>
      </c>
      <c r="E15" s="136"/>
      <c r="F15" s="136">
        <f>+D15</f>
        <v>120</v>
      </c>
      <c r="G15" s="161">
        <f t="shared" si="1"/>
        <v>120</v>
      </c>
      <c r="H15" s="161">
        <f t="shared" si="0"/>
        <v>120</v>
      </c>
    </row>
    <row r="16" spans="1:10" x14ac:dyDescent="0.3">
      <c r="A16" s="104" t="s">
        <v>78</v>
      </c>
      <c r="B16" s="76">
        <f>'[2]Rashodi prema izvorima finan'!$F$26</f>
        <v>26936.99</v>
      </c>
      <c r="C16" s="9">
        <f>+'[4]PRIHODI RASHODI PO IZVORIMA'!$D$10</f>
        <v>30330</v>
      </c>
      <c r="D16" s="136">
        <f>+D38</f>
        <v>28920</v>
      </c>
      <c r="E16" s="136"/>
      <c r="F16" s="136">
        <f>+D16</f>
        <v>28920</v>
      </c>
      <c r="G16" s="161">
        <f t="shared" si="1"/>
        <v>28920</v>
      </c>
      <c r="H16" s="161">
        <f t="shared" si="0"/>
        <v>28920</v>
      </c>
    </row>
    <row r="17" spans="1:11" ht="26.4" x14ac:dyDescent="0.3">
      <c r="A17" s="104" t="s">
        <v>79</v>
      </c>
      <c r="B17" s="76">
        <f>+'[2]Rashodi prema izvorima finan'!$F$13</f>
        <v>828597.12</v>
      </c>
      <c r="C17" s="9">
        <f>+'[4]PRIHODI RASHODI PO IZVORIMA'!$D$9</f>
        <v>1003800</v>
      </c>
      <c r="D17" s="136">
        <f>+D39</f>
        <v>1071600</v>
      </c>
      <c r="E17" s="136"/>
      <c r="F17" s="136">
        <f>+D17</f>
        <v>1071600</v>
      </c>
      <c r="G17" s="161">
        <f t="shared" si="1"/>
        <v>1071600</v>
      </c>
      <c r="H17" s="161">
        <f t="shared" si="0"/>
        <v>1071600</v>
      </c>
    </row>
    <row r="18" spans="1:11" x14ac:dyDescent="0.3">
      <c r="A18" s="104" t="s">
        <v>80</v>
      </c>
      <c r="B18" s="76">
        <f>+'[2]Rashodi prema izvorima finan'!$F$14</f>
        <v>106770.37</v>
      </c>
      <c r="C18" s="9">
        <f>+'[4]PRIHODI RASHODI PO IZVORIMA'!$D$21</f>
        <v>614240</v>
      </c>
      <c r="D18" s="136">
        <f>+D40+D45</f>
        <v>114230</v>
      </c>
      <c r="E18" s="136"/>
      <c r="F18" s="136">
        <f>+D18</f>
        <v>114230</v>
      </c>
      <c r="G18" s="161">
        <f t="shared" si="1"/>
        <v>114230</v>
      </c>
      <c r="H18" s="161">
        <f t="shared" si="0"/>
        <v>114230</v>
      </c>
    </row>
    <row r="19" spans="1:11" ht="24" customHeight="1" x14ac:dyDescent="0.3">
      <c r="A19" s="12"/>
      <c r="B19" s="9"/>
      <c r="C19" s="9">
        <v>1430</v>
      </c>
      <c r="D19" s="136"/>
      <c r="E19" s="136"/>
      <c r="F19" s="136"/>
      <c r="G19" s="9"/>
      <c r="H19" s="9"/>
    </row>
    <row r="20" spans="1:11" ht="24" customHeight="1" x14ac:dyDescent="0.3">
      <c r="A20" s="120"/>
      <c r="B20" s="9"/>
      <c r="C20" s="9"/>
      <c r="D20" s="137"/>
      <c r="E20" s="137"/>
      <c r="F20" s="137"/>
      <c r="G20" s="111"/>
      <c r="H20" s="111"/>
    </row>
    <row r="21" spans="1:11" ht="29.4" customHeight="1" x14ac:dyDescent="0.3">
      <c r="A21" s="67"/>
      <c r="B21" s="121"/>
      <c r="C21" s="121"/>
      <c r="D21" s="138"/>
      <c r="E21" s="138"/>
      <c r="F21" s="138"/>
      <c r="G21" s="68"/>
      <c r="H21" s="68"/>
    </row>
    <row r="22" spans="1:11" ht="28.2" customHeight="1" x14ac:dyDescent="0.3">
      <c r="A22" s="17"/>
      <c r="B22" s="8"/>
      <c r="C22" s="9"/>
      <c r="D22" s="136"/>
      <c r="E22" s="136"/>
      <c r="F22" s="136"/>
      <c r="G22" s="9"/>
      <c r="H22" s="9"/>
      <c r="K22" s="114"/>
    </row>
    <row r="23" spans="1:11" ht="15.75" customHeight="1" x14ac:dyDescent="0.3">
      <c r="A23" s="38"/>
      <c r="B23" s="8"/>
      <c r="C23" s="9"/>
      <c r="D23" s="136"/>
      <c r="E23" s="136"/>
      <c r="F23" s="136"/>
      <c r="G23" s="9"/>
      <c r="H23" s="10"/>
    </row>
    <row r="24" spans="1:11" ht="15.75" customHeight="1" x14ac:dyDescent="0.3">
      <c r="A24" s="13"/>
      <c r="B24" s="8"/>
      <c r="C24" s="9"/>
      <c r="D24" s="136"/>
      <c r="E24" s="136"/>
      <c r="F24" s="136"/>
      <c r="G24" s="9"/>
      <c r="H24" s="10"/>
    </row>
    <row r="25" spans="1:11" ht="15.75" customHeight="1" x14ac:dyDescent="0.3">
      <c r="A25" s="165"/>
      <c r="B25" s="155"/>
      <c r="C25" s="165"/>
      <c r="D25" s="133"/>
      <c r="E25" s="133"/>
      <c r="F25" s="133"/>
      <c r="G25" s="165"/>
      <c r="H25" s="165"/>
    </row>
    <row r="26" spans="1:11" ht="15.75" customHeight="1" x14ac:dyDescent="0.3">
      <c r="A26" s="165"/>
      <c r="B26" s="165"/>
      <c r="C26" s="165"/>
      <c r="D26" s="133"/>
      <c r="E26" s="133"/>
      <c r="F26" s="133"/>
      <c r="G26" s="165"/>
      <c r="H26" s="165"/>
    </row>
    <row r="28" spans="1:11" ht="15.6" customHeight="1" x14ac:dyDescent="0.3">
      <c r="A28" s="265" t="s">
        <v>42</v>
      </c>
      <c r="B28" s="265"/>
      <c r="C28" s="265"/>
      <c r="D28" s="265"/>
      <c r="E28" s="265"/>
      <c r="F28" s="265"/>
      <c r="G28" s="265"/>
      <c r="H28" s="265"/>
    </row>
    <row r="29" spans="1:11" ht="15.6" x14ac:dyDescent="0.3">
      <c r="C29" s="286" t="s">
        <v>108</v>
      </c>
      <c r="D29" s="286"/>
      <c r="E29" s="258"/>
      <c r="F29" s="258"/>
    </row>
    <row r="31" spans="1:11" ht="26.4" x14ac:dyDescent="0.3">
      <c r="A31" s="20" t="s">
        <v>43</v>
      </c>
      <c r="B31" s="19" t="s">
        <v>118</v>
      </c>
      <c r="C31" s="20" t="s">
        <v>114</v>
      </c>
      <c r="D31" s="139" t="s">
        <v>119</v>
      </c>
      <c r="E31" s="294" t="str">
        <f>+E9</f>
        <v>I. IZMJENE I DOPUNE 2025.</v>
      </c>
      <c r="F31" s="139" t="str">
        <f>+F9</f>
        <v>PLAN 2025.</v>
      </c>
      <c r="G31" s="20" t="s">
        <v>25</v>
      </c>
      <c r="H31" s="20" t="s">
        <v>120</v>
      </c>
    </row>
    <row r="32" spans="1:11" x14ac:dyDescent="0.3">
      <c r="A32" s="101" t="s">
        <v>1</v>
      </c>
      <c r="B32" s="130">
        <f>B33+B44</f>
        <v>1342003.33</v>
      </c>
      <c r="C32" s="131">
        <f>1619650+225078</f>
        <v>1844728</v>
      </c>
      <c r="D32" s="250">
        <f>D33+D44</f>
        <v>1473960</v>
      </c>
      <c r="E32" s="250">
        <v>14800</v>
      </c>
      <c r="F32" s="250">
        <f>+D32+E32</f>
        <v>1488760</v>
      </c>
      <c r="G32" s="131">
        <f>G33+G44</f>
        <v>1473960</v>
      </c>
      <c r="H32" s="131">
        <f>H33+H44</f>
        <v>1473960</v>
      </c>
      <c r="J32" s="107"/>
    </row>
    <row r="33" spans="1:11" x14ac:dyDescent="0.3">
      <c r="A33" s="71" t="s">
        <v>81</v>
      </c>
      <c r="B33" s="109">
        <f>SUM(B34:B40)+B41+B42</f>
        <v>1319082.6200000001</v>
      </c>
      <c r="C33" s="106"/>
      <c r="D33" s="138">
        <f>SUM(D34:D40)+D41</f>
        <v>1448990</v>
      </c>
      <c r="E33" s="138">
        <f>+E34</f>
        <v>14800</v>
      </c>
      <c r="F33" s="138">
        <f>+E33+D33</f>
        <v>1463790</v>
      </c>
      <c r="G33" s="254">
        <f>+D33</f>
        <v>1448990</v>
      </c>
      <c r="H33" s="254">
        <f>+G33</f>
        <v>1448990</v>
      </c>
    </row>
    <row r="34" spans="1:11" x14ac:dyDescent="0.3">
      <c r="A34" s="178" t="s">
        <v>45</v>
      </c>
      <c r="B34" s="75">
        <f>+B12-40.22</f>
        <v>306197.12000000005</v>
      </c>
      <c r="C34" s="73">
        <f>+[3]KONSOLIDIRANI!$F$139</f>
        <v>120678</v>
      </c>
      <c r="D34" s="136">
        <v>185020</v>
      </c>
      <c r="E34" s="136">
        <v>14800</v>
      </c>
      <c r="F34" s="136">
        <f>+E34+D34</f>
        <v>199820</v>
      </c>
      <c r="G34" s="136">
        <f>+'[1]prorač. '!$D$101-120000</f>
        <v>144300</v>
      </c>
      <c r="H34" s="136">
        <f>+'[1]prorač. '!$D$101-120000</f>
        <v>144300</v>
      </c>
    </row>
    <row r="35" spans="1:11" x14ac:dyDescent="0.3">
      <c r="A35" s="179" t="s">
        <v>75</v>
      </c>
      <c r="B35" s="75"/>
      <c r="C35" s="73">
        <v>180</v>
      </c>
      <c r="D35" s="136">
        <f>+[1]KONSOLIDIRANI!$D$151</f>
        <v>100</v>
      </c>
      <c r="E35" s="136"/>
      <c r="F35" s="136">
        <f>+D35</f>
        <v>100</v>
      </c>
      <c r="G35" s="136">
        <f>+[1]KONSOLIDIRANI!$D$151</f>
        <v>100</v>
      </c>
      <c r="H35" s="136">
        <f>+[1]KONSOLIDIRANI!$D$151</f>
        <v>100</v>
      </c>
      <c r="J35" s="107"/>
      <c r="K35" s="107"/>
    </row>
    <row r="36" spans="1:11" x14ac:dyDescent="0.3">
      <c r="A36" s="17">
        <v>31</v>
      </c>
      <c r="B36" s="75">
        <f>+'[2]Rashodi prema izvorima finan'!$F$24</f>
        <v>64238</v>
      </c>
      <c r="C36" s="73">
        <f>+C14-5970</f>
        <v>68000</v>
      </c>
      <c r="D36" s="136">
        <v>68000</v>
      </c>
      <c r="E36" s="136"/>
      <c r="F36" s="136">
        <f>+D36</f>
        <v>68000</v>
      </c>
      <c r="G36" s="136">
        <f>+[1]KONSOLIDIRANI!$D$145-5970</f>
        <v>68000</v>
      </c>
      <c r="H36" s="136">
        <f>+[1]KONSOLIDIRANI!$D$145-5970</f>
        <v>68000</v>
      </c>
    </row>
    <row r="37" spans="1:11" x14ac:dyDescent="0.3">
      <c r="A37" s="179" t="s">
        <v>77</v>
      </c>
      <c r="B37" s="75">
        <f>+'[2]Rashodi prema izvorima finan'!$F$25</f>
        <v>80.36</v>
      </c>
      <c r="C37" s="73">
        <v>100</v>
      </c>
      <c r="D37" s="136">
        <v>120</v>
      </c>
      <c r="E37" s="136"/>
      <c r="F37" s="136">
        <f>+D37</f>
        <v>120</v>
      </c>
      <c r="G37" s="136">
        <v>120</v>
      </c>
      <c r="H37" s="136">
        <v>120</v>
      </c>
      <c r="J37" s="107">
        <f>+J35-J36</f>
        <v>0</v>
      </c>
    </row>
    <row r="38" spans="1:11" ht="15.75" customHeight="1" x14ac:dyDescent="0.3">
      <c r="A38" s="178" t="s">
        <v>78</v>
      </c>
      <c r="B38" s="75">
        <f>+'[2]Rashodi prema izvorima finan'!$F$26</f>
        <v>26936.99</v>
      </c>
      <c r="C38" s="73">
        <f>+[3]KONSOLIDIRANI!$F$141</f>
        <v>30330</v>
      </c>
      <c r="D38" s="136">
        <f>+[1]KONSOLIDIRANI!$D$148</f>
        <v>28920</v>
      </c>
      <c r="E38" s="136"/>
      <c r="F38" s="136">
        <f>+D38</f>
        <v>28920</v>
      </c>
      <c r="G38" s="136">
        <f>+[1]KONSOLIDIRANI!$D$148</f>
        <v>28920</v>
      </c>
      <c r="H38" s="136">
        <f>+[1]KONSOLIDIRANI!$D$148</f>
        <v>28920</v>
      </c>
    </row>
    <row r="39" spans="1:11" ht="26.4" x14ac:dyDescent="0.3">
      <c r="A39" s="179" t="s">
        <v>83</v>
      </c>
      <c r="B39" s="75">
        <f>+'[2]Rashodi prema izvorima finan'!$F$27</f>
        <v>828597.12</v>
      </c>
      <c r="C39" s="73">
        <f>+C17</f>
        <v>1003800</v>
      </c>
      <c r="D39" s="136">
        <f>+[1]KONSOLIDIRANI!$D$149</f>
        <v>1071600</v>
      </c>
      <c r="E39" s="136"/>
      <c r="F39" s="136">
        <f>+D39</f>
        <v>1071600</v>
      </c>
      <c r="G39" s="136">
        <f>+[1]KONSOLIDIRANI!$D$149</f>
        <v>1071600</v>
      </c>
      <c r="H39" s="136">
        <f>+[1]KONSOLIDIRANI!$D$149</f>
        <v>1071600</v>
      </c>
      <c r="K39" s="114"/>
    </row>
    <row r="40" spans="1:11" x14ac:dyDescent="0.3">
      <c r="A40" s="178" t="s">
        <v>84</v>
      </c>
      <c r="B40" s="75">
        <f>+'[2]Rashodi prema izvorima finan'!$F$28</f>
        <v>93033.03</v>
      </c>
      <c r="C40" s="73"/>
      <c r="D40" s="136">
        <f>114230-19000</f>
        <v>95230</v>
      </c>
      <c r="E40" s="136"/>
      <c r="F40" s="136">
        <f>+D40</f>
        <v>95230</v>
      </c>
      <c r="G40" s="136">
        <f>+[1]KONSOLIDIRANI!$D$150-G45</f>
        <v>95230</v>
      </c>
      <c r="H40" s="136">
        <f>+[1]KONSOLIDIRANI!$D$150-H45</f>
        <v>95230</v>
      </c>
    </row>
    <row r="41" spans="1:11" x14ac:dyDescent="0.3">
      <c r="A41" s="18"/>
      <c r="B41" s="75"/>
      <c r="C41" s="9"/>
      <c r="D41" s="136"/>
      <c r="E41" s="136"/>
      <c r="F41" s="136"/>
      <c r="G41" s="9"/>
      <c r="H41" s="9"/>
    </row>
    <row r="42" spans="1:11" x14ac:dyDescent="0.3">
      <c r="A42" s="117"/>
      <c r="B42" s="118"/>
      <c r="C42" s="9"/>
      <c r="D42" s="137"/>
      <c r="E42" s="137"/>
      <c r="F42" s="137"/>
      <c r="G42" s="111"/>
      <c r="H42" s="111"/>
    </row>
    <row r="43" spans="1:11" x14ac:dyDescent="0.3">
      <c r="A43" s="18"/>
      <c r="B43" s="76"/>
      <c r="C43" s="9"/>
      <c r="D43" s="136"/>
      <c r="E43" s="136"/>
      <c r="F43" s="136"/>
      <c r="G43" s="9"/>
      <c r="H43" s="9"/>
    </row>
    <row r="44" spans="1:11" ht="33" customHeight="1" x14ac:dyDescent="0.3">
      <c r="A44" s="112" t="s">
        <v>73</v>
      </c>
      <c r="B44" s="113">
        <f>SUM(B45:B46)</f>
        <v>22920.71</v>
      </c>
      <c r="C44" s="119">
        <f>+C45+C46</f>
        <v>624793</v>
      </c>
      <c r="D44" s="256">
        <f>SUM(D45:D46)+D47</f>
        <v>24970</v>
      </c>
      <c r="E44" s="256"/>
      <c r="F44" s="256"/>
      <c r="G44" s="255">
        <f>SUM(G45:G46)</f>
        <v>24970</v>
      </c>
      <c r="H44" s="255">
        <f>SUM(H45:H46)</f>
        <v>24970</v>
      </c>
    </row>
    <row r="45" spans="1:11" x14ac:dyDescent="0.3">
      <c r="A45" s="17" t="s">
        <v>84</v>
      </c>
      <c r="B45" s="75">
        <f>+'[2]Rashodi prema izvorima finan'!$F$32</f>
        <v>16950.71</v>
      </c>
      <c r="C45" s="9">
        <f>+[3]KONSOLIDIRANI!$F$143</f>
        <v>618823</v>
      </c>
      <c r="D45" s="136">
        <v>19000</v>
      </c>
      <c r="E45" s="136"/>
      <c r="F45" s="136"/>
      <c r="G45" s="9">
        <v>19000</v>
      </c>
      <c r="H45" s="9">
        <v>19000</v>
      </c>
    </row>
    <row r="46" spans="1:11" x14ac:dyDescent="0.3">
      <c r="A46" s="16">
        <v>31</v>
      </c>
      <c r="B46" s="75">
        <v>5970</v>
      </c>
      <c r="C46" s="9">
        <v>5970</v>
      </c>
      <c r="D46" s="136">
        <v>5970</v>
      </c>
      <c r="E46" s="136"/>
      <c r="F46" s="136"/>
      <c r="G46" s="9">
        <v>5970</v>
      </c>
      <c r="H46" s="9">
        <v>5970</v>
      </c>
    </row>
    <row r="47" spans="1:11" x14ac:dyDescent="0.3">
      <c r="A47" s="63" t="s">
        <v>82</v>
      </c>
      <c r="B47" s="63"/>
      <c r="C47" s="63"/>
      <c r="D47" s="141"/>
      <c r="E47" s="141"/>
      <c r="F47" s="141"/>
      <c r="G47" s="63"/>
      <c r="H47" s="63"/>
    </row>
  </sheetData>
  <mergeCells count="6">
    <mergeCell ref="C29:D29"/>
    <mergeCell ref="A1:H1"/>
    <mergeCell ref="A3:H3"/>
    <mergeCell ref="A5:H5"/>
    <mergeCell ref="A7:H7"/>
    <mergeCell ref="A28:H28"/>
  </mergeCells>
  <pageMargins left="0.7" right="0.7" top="0.75" bottom="0.75" header="0.3" footer="0.3"/>
  <pageSetup paperSize="9" scale="5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F12"/>
  <sheetViews>
    <sheetView workbookViewId="0">
      <selection activeCell="J9" sqref="J9"/>
    </sheetView>
  </sheetViews>
  <sheetFormatPr defaultRowHeight="14.4" x14ac:dyDescent="0.3"/>
  <cols>
    <col min="1" max="1" width="37.6640625" customWidth="1"/>
    <col min="2" max="6" width="25.33203125" customWidth="1"/>
  </cols>
  <sheetData>
    <row r="1" spans="1:6" ht="42" customHeight="1" x14ac:dyDescent="0.3">
      <c r="A1" s="265" t="s">
        <v>121</v>
      </c>
      <c r="B1" s="265"/>
      <c r="C1" s="265"/>
      <c r="D1" s="265"/>
      <c r="E1" s="265"/>
      <c r="F1" s="265"/>
    </row>
    <row r="2" spans="1:6" ht="18" customHeight="1" x14ac:dyDescent="0.3">
      <c r="A2" s="4"/>
      <c r="B2" s="4"/>
      <c r="C2" s="4"/>
      <c r="D2" s="4"/>
      <c r="E2" s="4"/>
      <c r="F2" s="4"/>
    </row>
    <row r="3" spans="1:6" ht="15.6" x14ac:dyDescent="0.3">
      <c r="A3" s="265" t="s">
        <v>15</v>
      </c>
      <c r="B3" s="265"/>
      <c r="C3" s="265"/>
      <c r="D3" s="265"/>
      <c r="E3" s="273"/>
      <c r="F3" s="273"/>
    </row>
    <row r="4" spans="1:6" ht="17.399999999999999" x14ac:dyDescent="0.3">
      <c r="A4" s="4"/>
      <c r="B4" s="4"/>
      <c r="C4" s="4"/>
      <c r="D4" s="4"/>
      <c r="E4" s="5"/>
      <c r="F4" s="5"/>
    </row>
    <row r="5" spans="1:6" ht="18" customHeight="1" x14ac:dyDescent="0.3">
      <c r="A5" s="265" t="s">
        <v>3</v>
      </c>
      <c r="B5" s="266"/>
      <c r="C5" s="266"/>
      <c r="D5" s="266"/>
      <c r="E5" s="266"/>
      <c r="F5" s="266"/>
    </row>
    <row r="6" spans="1:6" ht="17.399999999999999" x14ac:dyDescent="0.3">
      <c r="A6" s="4"/>
      <c r="B6" s="4"/>
      <c r="C6" s="4"/>
      <c r="D6" s="4"/>
      <c r="E6" s="5"/>
      <c r="F6" s="5"/>
    </row>
    <row r="7" spans="1:6" ht="15.6" x14ac:dyDescent="0.3">
      <c r="A7" s="265" t="s">
        <v>11</v>
      </c>
      <c r="B7" s="281"/>
      <c r="C7" s="281"/>
      <c r="D7" s="281"/>
      <c r="E7" s="281"/>
      <c r="F7" s="281"/>
    </row>
    <row r="9" spans="1:6" ht="26.4" x14ac:dyDescent="0.3">
      <c r="A9" s="20" t="s">
        <v>110</v>
      </c>
      <c r="B9" s="19" t="s">
        <v>118</v>
      </c>
      <c r="C9" s="20" t="s">
        <v>24</v>
      </c>
      <c r="D9" s="20" t="s">
        <v>119</v>
      </c>
      <c r="E9" s="20" t="s">
        <v>25</v>
      </c>
      <c r="F9" s="20" t="s">
        <v>120</v>
      </c>
    </row>
    <row r="10" spans="1:6" ht="15.75" customHeight="1" x14ac:dyDescent="0.3">
      <c r="A10" s="11" t="s">
        <v>12</v>
      </c>
      <c r="B10" s="8"/>
      <c r="C10" s="9">
        <f>+SAŽETAK!H11</f>
        <v>1844728</v>
      </c>
      <c r="D10" s="251">
        <f>+'Posebni dio'!D8</f>
        <v>1473960</v>
      </c>
      <c r="E10" s="162">
        <f>+D10</f>
        <v>1473960</v>
      </c>
      <c r="F10" s="162">
        <f>+D10</f>
        <v>1473960</v>
      </c>
    </row>
    <row r="11" spans="1:6" ht="25.8" customHeight="1" x14ac:dyDescent="0.3">
      <c r="A11" s="11" t="s">
        <v>111</v>
      </c>
      <c r="B11" s="8"/>
      <c r="C11" s="9">
        <f t="shared" ref="B11:E12" si="0">+C10</f>
        <v>1844728</v>
      </c>
      <c r="D11" s="162">
        <f t="shared" si="0"/>
        <v>1473960</v>
      </c>
      <c r="E11" s="162">
        <f t="shared" si="0"/>
        <v>1473960</v>
      </c>
      <c r="F11" s="162">
        <f>+E11</f>
        <v>1473960</v>
      </c>
    </row>
    <row r="12" spans="1:6" ht="23.4" customHeight="1" x14ac:dyDescent="0.3">
      <c r="A12" s="163" t="s">
        <v>112</v>
      </c>
      <c r="B12" s="8">
        <f t="shared" si="0"/>
        <v>0</v>
      </c>
      <c r="C12" s="9">
        <f t="shared" si="0"/>
        <v>1844728</v>
      </c>
      <c r="D12" s="162">
        <f>+D11</f>
        <v>1473960</v>
      </c>
      <c r="E12" s="162">
        <f t="shared" si="0"/>
        <v>1473960</v>
      </c>
      <c r="F12" s="162">
        <f>+E12</f>
        <v>1473960</v>
      </c>
    </row>
  </sheetData>
  <mergeCells count="4">
    <mergeCell ref="A1:F1"/>
    <mergeCell ref="A3:F3"/>
    <mergeCell ref="A5:F5"/>
    <mergeCell ref="A7:F7"/>
  </mergeCells>
  <pageMargins left="0.7" right="0.7" top="0.75" bottom="0.75" header="0.3" footer="0.3"/>
  <pageSetup paperSize="9" scale="7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H14"/>
  <sheetViews>
    <sheetView workbookViewId="0">
      <selection activeCell="D22" sqref="D22"/>
    </sheetView>
  </sheetViews>
  <sheetFormatPr defaultRowHeight="14.4" x14ac:dyDescent="0.3"/>
  <cols>
    <col min="1" max="1" width="7.44140625" bestFit="1" customWidth="1"/>
    <col min="2" max="2" width="8.44140625" bestFit="1" customWidth="1"/>
    <col min="3" max="8" width="25.33203125" customWidth="1"/>
  </cols>
  <sheetData>
    <row r="1" spans="1:8" ht="42" customHeight="1" x14ac:dyDescent="0.3">
      <c r="A1" s="265" t="s">
        <v>23</v>
      </c>
      <c r="B1" s="265"/>
      <c r="C1" s="265"/>
      <c r="D1" s="265"/>
      <c r="E1" s="265"/>
      <c r="F1" s="265"/>
      <c r="G1" s="265"/>
      <c r="H1" s="265"/>
    </row>
    <row r="2" spans="1:8" ht="18" customHeight="1" x14ac:dyDescent="0.3">
      <c r="A2" s="4"/>
      <c r="B2" s="4"/>
      <c r="C2" s="4"/>
      <c r="D2" s="4"/>
      <c r="E2" s="4"/>
      <c r="F2" s="4"/>
      <c r="G2" s="4"/>
      <c r="H2" s="4"/>
    </row>
    <row r="3" spans="1:8" ht="15.75" customHeight="1" x14ac:dyDescent="0.3">
      <c r="A3" s="265" t="s">
        <v>15</v>
      </c>
      <c r="B3" s="265"/>
      <c r="C3" s="265"/>
      <c r="D3" s="265"/>
      <c r="E3" s="265"/>
      <c r="F3" s="265"/>
      <c r="G3" s="265"/>
      <c r="H3" s="265"/>
    </row>
    <row r="4" spans="1:8" ht="17.399999999999999" x14ac:dyDescent="0.3">
      <c r="A4" s="4"/>
      <c r="B4" s="4"/>
      <c r="C4" s="4"/>
      <c r="D4" s="4"/>
      <c r="E4" s="4"/>
      <c r="F4" s="4"/>
      <c r="G4" s="5"/>
      <c r="H4" s="5"/>
    </row>
    <row r="5" spans="1:8" ht="18" customHeight="1" x14ac:dyDescent="0.3">
      <c r="A5" s="265" t="s">
        <v>48</v>
      </c>
      <c r="B5" s="265"/>
      <c r="C5" s="265"/>
      <c r="D5" s="265"/>
      <c r="E5" s="265"/>
      <c r="F5" s="265"/>
      <c r="G5" s="265"/>
      <c r="H5" s="265"/>
    </row>
    <row r="6" spans="1:8" ht="17.399999999999999" x14ac:dyDescent="0.3">
      <c r="A6" s="4"/>
      <c r="B6" s="4"/>
      <c r="C6" s="4"/>
      <c r="D6" s="4"/>
      <c r="E6" s="4"/>
      <c r="F6" s="4"/>
      <c r="G6" s="5"/>
      <c r="H6" s="5"/>
    </row>
    <row r="7" spans="1:8" ht="26.4" x14ac:dyDescent="0.3">
      <c r="A7" s="20" t="s">
        <v>4</v>
      </c>
      <c r="B7" s="19" t="s">
        <v>5</v>
      </c>
      <c r="C7" s="19" t="s">
        <v>22</v>
      </c>
      <c r="D7" s="19" t="s">
        <v>26</v>
      </c>
      <c r="E7" s="20" t="s">
        <v>27</v>
      </c>
      <c r="F7" s="20" t="s">
        <v>24</v>
      </c>
      <c r="G7" s="20" t="s">
        <v>21</v>
      </c>
      <c r="H7" s="20" t="s">
        <v>25</v>
      </c>
    </row>
    <row r="8" spans="1:8" x14ac:dyDescent="0.3">
      <c r="A8" s="36"/>
      <c r="B8" s="37"/>
      <c r="C8" s="35" t="s">
        <v>50</v>
      </c>
      <c r="D8" s="37"/>
      <c r="E8" s="36"/>
      <c r="F8" s="36"/>
      <c r="G8" s="36"/>
      <c r="H8" s="36"/>
    </row>
    <row r="9" spans="1:8" ht="26.4" x14ac:dyDescent="0.3">
      <c r="A9" s="11">
        <v>8</v>
      </c>
      <c r="B9" s="11"/>
      <c r="C9" s="11" t="s">
        <v>13</v>
      </c>
      <c r="D9" s="8"/>
      <c r="E9" s="9"/>
      <c r="F9" s="9"/>
      <c r="G9" s="9"/>
      <c r="H9" s="9"/>
    </row>
    <row r="10" spans="1:8" x14ac:dyDescent="0.3">
      <c r="A10" s="11"/>
      <c r="B10" s="16">
        <v>84</v>
      </c>
      <c r="C10" s="16" t="s">
        <v>17</v>
      </c>
      <c r="D10" s="8"/>
      <c r="E10" s="9"/>
      <c r="F10" s="9"/>
      <c r="G10" s="9"/>
      <c r="H10" s="9"/>
    </row>
    <row r="11" spans="1:8" x14ac:dyDescent="0.3">
      <c r="A11" s="11"/>
      <c r="B11" s="16"/>
      <c r="C11" s="39"/>
      <c r="D11" s="8"/>
      <c r="E11" s="9"/>
      <c r="F11" s="9"/>
      <c r="G11" s="9"/>
      <c r="H11" s="9"/>
    </row>
    <row r="12" spans="1:8" x14ac:dyDescent="0.3">
      <c r="A12" s="11"/>
      <c r="B12" s="16"/>
      <c r="C12" s="35" t="s">
        <v>53</v>
      </c>
      <c r="D12" s="8"/>
      <c r="E12" s="9"/>
      <c r="F12" s="9"/>
      <c r="G12" s="9"/>
      <c r="H12" s="9"/>
    </row>
    <row r="13" spans="1:8" ht="26.4" x14ac:dyDescent="0.3">
      <c r="A13" s="14">
        <v>5</v>
      </c>
      <c r="B13" s="15"/>
      <c r="C13" s="25" t="s">
        <v>14</v>
      </c>
      <c r="D13" s="8"/>
      <c r="E13" s="9"/>
      <c r="F13" s="9"/>
      <c r="G13" s="9"/>
      <c r="H13" s="9"/>
    </row>
    <row r="14" spans="1:8" ht="26.4" x14ac:dyDescent="0.3">
      <c r="A14" s="16"/>
      <c r="B14" s="16">
        <v>54</v>
      </c>
      <c r="C14" s="26" t="s">
        <v>18</v>
      </c>
      <c r="D14" s="8"/>
      <c r="E14" s="9"/>
      <c r="F14" s="9"/>
      <c r="G14" s="9"/>
      <c r="H14" s="10"/>
    </row>
  </sheetData>
  <mergeCells count="3">
    <mergeCell ref="A1:H1"/>
    <mergeCell ref="A3:H3"/>
    <mergeCell ref="A5:H5"/>
  </mergeCells>
  <pageMargins left="0.7" right="0.7" top="0.75" bottom="0.75" header="0.3" footer="0.3"/>
  <pageSetup paperSize="9" scale="7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F16"/>
  <sheetViews>
    <sheetView workbookViewId="0">
      <selection activeCell="D21" sqref="D21"/>
    </sheetView>
  </sheetViews>
  <sheetFormatPr defaultRowHeight="14.4" x14ac:dyDescent="0.3"/>
  <cols>
    <col min="1" max="6" width="25.33203125" customWidth="1"/>
  </cols>
  <sheetData>
    <row r="1" spans="1:6" ht="42" customHeight="1" x14ac:dyDescent="0.3">
      <c r="A1" s="265" t="s">
        <v>23</v>
      </c>
      <c r="B1" s="265"/>
      <c r="C1" s="265"/>
      <c r="D1" s="265"/>
      <c r="E1" s="265"/>
      <c r="F1" s="265"/>
    </row>
    <row r="2" spans="1:6" ht="18" customHeight="1" x14ac:dyDescent="0.3">
      <c r="A2" s="24"/>
      <c r="B2" s="24"/>
      <c r="C2" s="24"/>
      <c r="D2" s="24"/>
      <c r="E2" s="24"/>
      <c r="F2" s="24"/>
    </row>
    <row r="3" spans="1:6" ht="15.75" customHeight="1" x14ac:dyDescent="0.3">
      <c r="A3" s="265" t="s">
        <v>15</v>
      </c>
      <c r="B3" s="265"/>
      <c r="C3" s="265"/>
      <c r="D3" s="265"/>
      <c r="E3" s="265"/>
      <c r="F3" s="265"/>
    </row>
    <row r="4" spans="1:6" ht="17.399999999999999" x14ac:dyDescent="0.3">
      <c r="A4" s="24"/>
      <c r="B4" s="24"/>
      <c r="C4" s="24"/>
      <c r="D4" s="24"/>
      <c r="E4" s="5"/>
      <c r="F4" s="5"/>
    </row>
    <row r="5" spans="1:6" ht="18" customHeight="1" x14ac:dyDescent="0.3">
      <c r="A5" s="265" t="s">
        <v>49</v>
      </c>
      <c r="B5" s="265"/>
      <c r="C5" s="265"/>
      <c r="D5" s="265"/>
      <c r="E5" s="265"/>
      <c r="F5" s="265"/>
    </row>
    <row r="6" spans="1:6" ht="17.399999999999999" x14ac:dyDescent="0.3">
      <c r="A6" s="24"/>
      <c r="B6" s="24"/>
      <c r="C6" s="24"/>
      <c r="D6" s="24"/>
      <c r="E6" s="5"/>
      <c r="F6" s="5"/>
    </row>
    <row r="7" spans="1:6" ht="26.4" x14ac:dyDescent="0.3">
      <c r="A7" s="19" t="s">
        <v>43</v>
      </c>
      <c r="B7" s="19" t="s">
        <v>26</v>
      </c>
      <c r="C7" s="20" t="s">
        <v>27</v>
      </c>
      <c r="D7" s="20" t="s">
        <v>24</v>
      </c>
      <c r="E7" s="20" t="s">
        <v>21</v>
      </c>
      <c r="F7" s="20" t="s">
        <v>25</v>
      </c>
    </row>
    <row r="8" spans="1:6" x14ac:dyDescent="0.3">
      <c r="A8" s="11" t="s">
        <v>50</v>
      </c>
      <c r="B8" s="8"/>
      <c r="C8" s="9"/>
      <c r="D8" s="9"/>
      <c r="E8" s="9"/>
      <c r="F8" s="9"/>
    </row>
    <row r="9" spans="1:6" ht="26.4" x14ac:dyDescent="0.3">
      <c r="A9" s="11" t="s">
        <v>51</v>
      </c>
      <c r="B9" s="8"/>
      <c r="C9" s="9"/>
      <c r="D9" s="9"/>
      <c r="E9" s="9"/>
      <c r="F9" s="9"/>
    </row>
    <row r="10" spans="1:6" ht="26.4" x14ac:dyDescent="0.3">
      <c r="A10" s="17" t="s">
        <v>52</v>
      </c>
      <c r="B10" s="8"/>
      <c r="C10" s="9"/>
      <c r="D10" s="9"/>
      <c r="E10" s="9"/>
      <c r="F10" s="9"/>
    </row>
    <row r="11" spans="1:6" x14ac:dyDescent="0.3">
      <c r="A11" s="17"/>
      <c r="B11" s="8"/>
      <c r="C11" s="9"/>
      <c r="D11" s="9"/>
      <c r="E11" s="9"/>
      <c r="F11" s="9"/>
    </row>
    <row r="12" spans="1:6" x14ac:dyDescent="0.3">
      <c r="A12" s="11" t="s">
        <v>53</v>
      </c>
      <c r="B12" s="8"/>
      <c r="C12" s="9"/>
      <c r="D12" s="9"/>
      <c r="E12" s="9"/>
      <c r="F12" s="9"/>
    </row>
    <row r="13" spans="1:6" x14ac:dyDescent="0.3">
      <c r="A13" s="25" t="s">
        <v>44</v>
      </c>
      <c r="B13" s="8"/>
      <c r="C13" s="9"/>
      <c r="D13" s="9"/>
      <c r="E13" s="9"/>
      <c r="F13" s="9"/>
    </row>
    <row r="14" spans="1:6" x14ac:dyDescent="0.3">
      <c r="A14" s="13" t="s">
        <v>45</v>
      </c>
      <c r="B14" s="8"/>
      <c r="C14" s="9"/>
      <c r="D14" s="9"/>
      <c r="E14" s="9"/>
      <c r="F14" s="10"/>
    </row>
    <row r="15" spans="1:6" x14ac:dyDescent="0.3">
      <c r="A15" s="25" t="s">
        <v>46</v>
      </c>
      <c r="B15" s="8"/>
      <c r="C15" s="9"/>
      <c r="D15" s="9"/>
      <c r="E15" s="9"/>
      <c r="F15" s="10"/>
    </row>
    <row r="16" spans="1:6" x14ac:dyDescent="0.3">
      <c r="A16" s="13" t="s">
        <v>47</v>
      </c>
      <c r="B16" s="8"/>
      <c r="C16" s="9"/>
      <c r="D16" s="9"/>
      <c r="E16" s="9"/>
      <c r="F16" s="10"/>
    </row>
  </sheetData>
  <mergeCells count="3">
    <mergeCell ref="A1:F1"/>
    <mergeCell ref="A3:F3"/>
    <mergeCell ref="A5:F5"/>
  </mergeCells>
  <pageMargins left="0.7" right="0.7" top="0.75" bottom="0.75" header="0.3" footer="0.3"/>
  <pageSetup paperSize="9" scale="8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D32245-14E6-4A7F-9036-E5CB04F6C994}">
  <sheetPr filterMode="1"/>
  <dimension ref="A1:S163"/>
  <sheetViews>
    <sheetView workbookViewId="0">
      <selection activeCell="E6" sqref="E6"/>
    </sheetView>
  </sheetViews>
  <sheetFormatPr defaultRowHeight="14.4" x14ac:dyDescent="0.3"/>
  <cols>
    <col min="1" max="1" width="32.21875" style="211" bestFit="1" customWidth="1"/>
    <col min="2" max="2" width="23.6640625" style="205" customWidth="1"/>
    <col min="3" max="3" width="14.77734375" style="206" customWidth="1"/>
    <col min="4" max="4" width="23.21875" style="158" customWidth="1"/>
    <col min="5" max="5" width="25.33203125" style="158" customWidth="1"/>
    <col min="6" max="6" width="23.21875" style="158" customWidth="1"/>
    <col min="7" max="7" width="17.88671875" style="244" customWidth="1"/>
    <col min="8" max="8" width="16.77734375" style="244" customWidth="1"/>
    <col min="9" max="9" width="29.21875" hidden="1" customWidth="1"/>
    <col min="10" max="10" width="3" hidden="1" customWidth="1"/>
    <col min="11" max="11" width="6" hidden="1" customWidth="1"/>
    <col min="12" max="12" width="34.21875" hidden="1" customWidth="1"/>
    <col min="13" max="13" width="10.109375" hidden="1" customWidth="1"/>
    <col min="14" max="15" width="0" hidden="1" customWidth="1"/>
    <col min="19" max="19" width="10" bestFit="1" customWidth="1"/>
  </cols>
  <sheetData>
    <row r="1" spans="1:19" x14ac:dyDescent="0.3">
      <c r="A1" s="287" t="s">
        <v>196</v>
      </c>
      <c r="B1" s="288"/>
      <c r="C1" s="288"/>
      <c r="D1" s="288"/>
      <c r="E1" s="288"/>
      <c r="F1" s="288"/>
      <c r="G1" s="288"/>
      <c r="H1" s="288"/>
    </row>
    <row r="2" spans="1:19" x14ac:dyDescent="0.3">
      <c r="A2" s="287"/>
      <c r="B2" s="288"/>
      <c r="C2" s="288"/>
      <c r="D2" s="288"/>
      <c r="E2" s="288"/>
      <c r="F2" s="288"/>
      <c r="G2" s="288"/>
      <c r="H2" s="288"/>
    </row>
    <row r="3" spans="1:19" x14ac:dyDescent="0.3">
      <c r="A3" s="289"/>
      <c r="B3" s="290"/>
      <c r="C3" s="290"/>
      <c r="D3" s="290"/>
      <c r="E3" s="290"/>
      <c r="F3" s="290"/>
      <c r="G3" s="290"/>
      <c r="H3" s="290"/>
    </row>
    <row r="4" spans="1:19" x14ac:dyDescent="0.3">
      <c r="A4" s="252"/>
      <c r="B4" s="291" t="s">
        <v>195</v>
      </c>
      <c r="C4" s="291"/>
      <c r="D4" s="291"/>
      <c r="E4" s="259"/>
      <c r="F4" s="259"/>
      <c r="G4" s="253"/>
      <c r="H4" s="253"/>
    </row>
    <row r="5" spans="1:19" x14ac:dyDescent="0.3">
      <c r="A5" s="252"/>
      <c r="B5" s="253"/>
      <c r="C5" s="253"/>
      <c r="D5" s="253"/>
      <c r="E5" s="259"/>
      <c r="F5" s="259"/>
      <c r="G5" s="253"/>
      <c r="H5" s="253"/>
    </row>
    <row r="6" spans="1:19" x14ac:dyDescent="0.3">
      <c r="B6" s="245" t="s">
        <v>188</v>
      </c>
      <c r="C6" s="245" t="s">
        <v>182</v>
      </c>
      <c r="D6" s="222" t="s">
        <v>189</v>
      </c>
      <c r="E6" s="222" t="s">
        <v>199</v>
      </c>
      <c r="F6" s="222" t="s">
        <v>189</v>
      </c>
      <c r="G6" s="245" t="s">
        <v>190</v>
      </c>
      <c r="H6" s="245" t="s">
        <v>191</v>
      </c>
    </row>
    <row r="7" spans="1:19" ht="15.6" hidden="1" x14ac:dyDescent="0.3">
      <c r="A7" s="193" t="s">
        <v>122</v>
      </c>
      <c r="B7" s="212" t="s">
        <v>183</v>
      </c>
      <c r="C7"/>
      <c r="D7"/>
      <c r="E7"/>
      <c r="F7"/>
      <c r="G7"/>
      <c r="H7"/>
    </row>
    <row r="8" spans="1:19" x14ac:dyDescent="0.3">
      <c r="A8" s="194" t="s">
        <v>124</v>
      </c>
      <c r="B8" s="207">
        <v>1342003.53</v>
      </c>
      <c r="C8" s="208">
        <f>+C9</f>
        <v>1844728</v>
      </c>
      <c r="D8" s="248">
        <v>1473960</v>
      </c>
      <c r="E8" s="248">
        <v>14800</v>
      </c>
      <c r="F8" s="248">
        <f>+E8+D8</f>
        <v>1488760</v>
      </c>
      <c r="G8" s="248">
        <f>+D8</f>
        <v>1473960</v>
      </c>
      <c r="H8" s="248">
        <f>+D8</f>
        <v>1473960</v>
      </c>
    </row>
    <row r="9" spans="1:19" ht="52.8" x14ac:dyDescent="0.3">
      <c r="A9" s="194" t="s">
        <v>125</v>
      </c>
      <c r="B9" s="207">
        <v>1342003.53</v>
      </c>
      <c r="C9" s="208">
        <f>+List4!B3</f>
        <v>1844728</v>
      </c>
      <c r="D9" s="241">
        <f>+D8</f>
        <v>1473960</v>
      </c>
      <c r="E9" s="241">
        <f>+E8</f>
        <v>14800</v>
      </c>
      <c r="F9" s="241">
        <f>+E9+D9</f>
        <v>1488760</v>
      </c>
      <c r="G9" s="241">
        <f>+G8</f>
        <v>1473960</v>
      </c>
      <c r="H9" s="246">
        <f>+G9</f>
        <v>1473960</v>
      </c>
    </row>
    <row r="10" spans="1:19" x14ac:dyDescent="0.3">
      <c r="A10" s="219" t="s">
        <v>126</v>
      </c>
      <c r="B10" s="220">
        <v>1342003.53</v>
      </c>
      <c r="C10" s="221">
        <f>+C9</f>
        <v>1844728</v>
      </c>
      <c r="D10" s="240">
        <f>+D9</f>
        <v>1473960</v>
      </c>
      <c r="E10" s="240">
        <v>14800</v>
      </c>
      <c r="F10" s="240">
        <f>+E10+D10</f>
        <v>1488760</v>
      </c>
      <c r="G10" s="240">
        <f>+G9</f>
        <v>1473960</v>
      </c>
      <c r="H10" s="240">
        <f>+G10</f>
        <v>1473960</v>
      </c>
      <c r="I10" s="107"/>
    </row>
    <row r="11" spans="1:19" ht="39.6" x14ac:dyDescent="0.3">
      <c r="A11" s="219" t="s">
        <v>85</v>
      </c>
      <c r="B11" s="220">
        <v>892835.12</v>
      </c>
      <c r="C11" s="221">
        <f>+List4!B5</f>
        <v>1071800</v>
      </c>
      <c r="D11" s="242">
        <f>+[1]KONSOLIDIRANI!$D$9</f>
        <v>1139600</v>
      </c>
      <c r="E11" s="242">
        <f>+E10</f>
        <v>14800</v>
      </c>
      <c r="F11" s="242">
        <f>+E11+D11</f>
        <v>1154400</v>
      </c>
      <c r="G11" s="242">
        <f>+[1]KONSOLIDIRANI!$D$9</f>
        <v>1139600</v>
      </c>
      <c r="H11" s="242">
        <f>+[1]KONSOLIDIRANI!$D$9</f>
        <v>1139600</v>
      </c>
      <c r="I11" s="114"/>
      <c r="S11" s="114">
        <f>+D12+D87+D110+D119+D142+D155+D64</f>
        <v>288030</v>
      </c>
    </row>
    <row r="12" spans="1:19" ht="26.4" x14ac:dyDescent="0.3">
      <c r="A12" s="219" t="s">
        <v>86</v>
      </c>
      <c r="B12" s="207">
        <v>64238</v>
      </c>
      <c r="C12" s="208">
        <f>+List4!B6</f>
        <v>68000</v>
      </c>
      <c r="D12" s="243">
        <f>+D13</f>
        <v>68000</v>
      </c>
      <c r="E12" s="243"/>
      <c r="F12" s="243">
        <v>68000</v>
      </c>
      <c r="G12" s="247">
        <f t="shared" ref="G12:H12" si="0">+G13</f>
        <v>68000</v>
      </c>
      <c r="H12" s="247">
        <f t="shared" si="0"/>
        <v>68000</v>
      </c>
      <c r="S12" s="114">
        <v>302830</v>
      </c>
    </row>
    <row r="13" spans="1:19" ht="26.4" x14ac:dyDescent="0.3">
      <c r="A13" s="194" t="s">
        <v>87</v>
      </c>
      <c r="B13" s="207">
        <v>64238</v>
      </c>
      <c r="C13" s="208">
        <f>+C12</f>
        <v>68000</v>
      </c>
      <c r="D13" s="243">
        <f>+D14+D46</f>
        <v>68000</v>
      </c>
      <c r="E13" s="243"/>
      <c r="F13" s="243">
        <v>68000</v>
      </c>
      <c r="G13" s="247">
        <f t="shared" ref="G13:H13" si="1">+G14+G46</f>
        <v>68000</v>
      </c>
      <c r="H13" s="247">
        <f t="shared" si="1"/>
        <v>68000</v>
      </c>
      <c r="I13" s="114"/>
      <c r="S13" s="114">
        <f>+S12-S11</f>
        <v>14800</v>
      </c>
    </row>
    <row r="14" spans="1:19" x14ac:dyDescent="0.3">
      <c r="A14" s="194" t="s">
        <v>70</v>
      </c>
      <c r="B14" s="207">
        <v>63788.45</v>
      </c>
      <c r="C14" s="208">
        <f>+List4!B8</f>
        <v>67650</v>
      </c>
      <c r="D14" s="243">
        <v>67600</v>
      </c>
      <c r="E14" s="243"/>
      <c r="F14" s="243">
        <v>67600</v>
      </c>
      <c r="G14" s="247">
        <v>67600</v>
      </c>
      <c r="H14" s="247">
        <v>67600</v>
      </c>
      <c r="S14" s="114"/>
    </row>
    <row r="15" spans="1:19" ht="26.4" hidden="1" x14ac:dyDescent="0.3">
      <c r="A15" s="197" t="s">
        <v>127</v>
      </c>
      <c r="B15" s="203">
        <v>1565.96</v>
      </c>
      <c r="C15"/>
      <c r="D15"/>
      <c r="E15"/>
      <c r="F15" s="243">
        <v>400</v>
      </c>
      <c r="G15"/>
      <c r="H15"/>
    </row>
    <row r="16" spans="1:19" ht="26.4" hidden="1" x14ac:dyDescent="0.3">
      <c r="A16" s="197" t="s">
        <v>128</v>
      </c>
      <c r="B16" s="195">
        <v>2358.5500000000002</v>
      </c>
      <c r="C16"/>
      <c r="D16"/>
      <c r="E16"/>
      <c r="F16" s="243">
        <v>1071600</v>
      </c>
      <c r="G16"/>
      <c r="H16"/>
    </row>
    <row r="17" spans="1:8" ht="26.4" hidden="1" x14ac:dyDescent="0.3">
      <c r="A17" s="197" t="s">
        <v>129</v>
      </c>
      <c r="B17" s="195">
        <v>2154.06</v>
      </c>
      <c r="C17"/>
      <c r="D17"/>
      <c r="E17"/>
      <c r="F17"/>
      <c r="G17"/>
      <c r="H17"/>
    </row>
    <row r="18" spans="1:8" ht="26.4" hidden="1" x14ac:dyDescent="0.3">
      <c r="A18" s="197" t="s">
        <v>130</v>
      </c>
      <c r="B18" s="196">
        <v>395</v>
      </c>
      <c r="C18"/>
      <c r="D18"/>
      <c r="E18"/>
      <c r="F18"/>
      <c r="G18"/>
      <c r="H18"/>
    </row>
    <row r="19" spans="1:8" hidden="1" x14ac:dyDescent="0.3">
      <c r="A19" s="197" t="s">
        <v>132</v>
      </c>
      <c r="B19" s="195">
        <v>3045.93</v>
      </c>
      <c r="C19"/>
      <c r="D19"/>
      <c r="E19"/>
      <c r="F19"/>
      <c r="G19"/>
      <c r="H19"/>
    </row>
    <row r="20" spans="1:8" ht="39.6" hidden="1" x14ac:dyDescent="0.3">
      <c r="A20" s="197" t="s">
        <v>133</v>
      </c>
      <c r="B20" s="196">
        <v>813.34</v>
      </c>
      <c r="C20"/>
      <c r="D20"/>
      <c r="E20"/>
      <c r="F20"/>
      <c r="G20"/>
      <c r="H20"/>
    </row>
    <row r="21" spans="1:8" ht="26.4" hidden="1" x14ac:dyDescent="0.3">
      <c r="A21" s="197" t="s">
        <v>134</v>
      </c>
      <c r="B21" s="195">
        <v>2773.77</v>
      </c>
      <c r="C21"/>
      <c r="D21"/>
      <c r="E21"/>
      <c r="F21"/>
      <c r="G21"/>
      <c r="H21"/>
    </row>
    <row r="22" spans="1:8" ht="26.4" hidden="1" x14ac:dyDescent="0.3">
      <c r="A22" s="197" t="s">
        <v>135</v>
      </c>
      <c r="B22" s="195">
        <v>1271.68</v>
      </c>
      <c r="C22"/>
      <c r="D22"/>
      <c r="E22"/>
      <c r="F22"/>
      <c r="G22"/>
      <c r="H22"/>
    </row>
    <row r="23" spans="1:8" ht="26.4" hidden="1" x14ac:dyDescent="0.3">
      <c r="A23" s="197" t="s">
        <v>136</v>
      </c>
      <c r="B23" s="195">
        <v>2958.42</v>
      </c>
      <c r="C23"/>
      <c r="D23"/>
      <c r="E23"/>
      <c r="F23"/>
      <c r="G23"/>
      <c r="H23"/>
    </row>
    <row r="24" spans="1:8" hidden="1" x14ac:dyDescent="0.3">
      <c r="A24" s="197" t="s">
        <v>137</v>
      </c>
      <c r="B24" s="195">
        <v>8500</v>
      </c>
      <c r="C24"/>
      <c r="D24"/>
      <c r="E24"/>
      <c r="F24"/>
      <c r="G24"/>
      <c r="H24"/>
    </row>
    <row r="25" spans="1:8" hidden="1" x14ac:dyDescent="0.3">
      <c r="A25" s="197" t="s">
        <v>138</v>
      </c>
      <c r="B25" s="196">
        <v>18.600000000000001</v>
      </c>
      <c r="C25"/>
      <c r="D25"/>
      <c r="E25"/>
      <c r="F25"/>
      <c r="G25"/>
      <c r="H25"/>
    </row>
    <row r="26" spans="1:8" ht="26.4" hidden="1" x14ac:dyDescent="0.3">
      <c r="A26" s="197" t="s">
        <v>184</v>
      </c>
      <c r="B26" s="195">
        <v>7172.69</v>
      </c>
      <c r="C26"/>
      <c r="D26"/>
      <c r="E26"/>
      <c r="F26"/>
      <c r="G26"/>
      <c r="H26"/>
    </row>
    <row r="27" spans="1:8" ht="52.8" hidden="1" x14ac:dyDescent="0.3">
      <c r="A27" s="197" t="s">
        <v>139</v>
      </c>
      <c r="B27" s="196">
        <v>108.04</v>
      </c>
      <c r="C27"/>
      <c r="D27"/>
      <c r="E27"/>
      <c r="F27"/>
      <c r="G27"/>
      <c r="H27"/>
    </row>
    <row r="28" spans="1:8" ht="52.8" hidden="1" x14ac:dyDescent="0.3">
      <c r="A28" s="197" t="s">
        <v>140</v>
      </c>
      <c r="B28" s="195">
        <v>1306.5899999999999</v>
      </c>
      <c r="C28"/>
      <c r="D28"/>
      <c r="E28"/>
      <c r="F28"/>
      <c r="G28"/>
      <c r="H28"/>
    </row>
    <row r="29" spans="1:8" hidden="1" x14ac:dyDescent="0.3">
      <c r="A29" s="197" t="s">
        <v>141</v>
      </c>
      <c r="B29" s="196">
        <v>473.02</v>
      </c>
      <c r="C29"/>
      <c r="D29"/>
      <c r="E29"/>
      <c r="F29"/>
      <c r="G29"/>
      <c r="H29"/>
    </row>
    <row r="30" spans="1:8" ht="26.4" hidden="1" x14ac:dyDescent="0.3">
      <c r="A30" s="197" t="s">
        <v>142</v>
      </c>
      <c r="B30" s="196">
        <v>319.11</v>
      </c>
      <c r="C30"/>
      <c r="D30"/>
      <c r="E30"/>
      <c r="F30"/>
      <c r="G30"/>
      <c r="H30"/>
    </row>
    <row r="31" spans="1:8" ht="26.4" hidden="1" x14ac:dyDescent="0.3">
      <c r="A31" s="197" t="s">
        <v>143</v>
      </c>
      <c r="B31" s="195">
        <v>2618.2800000000002</v>
      </c>
      <c r="C31"/>
      <c r="D31"/>
      <c r="E31"/>
      <c r="F31"/>
      <c r="G31"/>
      <c r="H31"/>
    </row>
    <row r="32" spans="1:8" ht="26.4" hidden="1" x14ac:dyDescent="0.3">
      <c r="A32" s="197" t="s">
        <v>144</v>
      </c>
      <c r="B32" s="196">
        <v>263.60000000000002</v>
      </c>
      <c r="C32"/>
      <c r="D32"/>
      <c r="E32"/>
      <c r="F32"/>
      <c r="G32"/>
      <c r="H32"/>
    </row>
    <row r="33" spans="1:19" ht="39.6" hidden="1" x14ac:dyDescent="0.3">
      <c r="A33" s="197" t="s">
        <v>146</v>
      </c>
      <c r="B33" s="195">
        <v>2369.7800000000002</v>
      </c>
      <c r="C33"/>
      <c r="D33"/>
      <c r="E33"/>
      <c r="F33"/>
      <c r="G33"/>
      <c r="H33"/>
    </row>
    <row r="34" spans="1:19" ht="39.6" hidden="1" x14ac:dyDescent="0.3">
      <c r="A34" s="197" t="s">
        <v>147</v>
      </c>
      <c r="B34" s="195">
        <v>3738.98</v>
      </c>
      <c r="C34"/>
      <c r="D34"/>
      <c r="E34"/>
      <c r="F34"/>
      <c r="G34"/>
      <c r="H34"/>
    </row>
    <row r="35" spans="1:19" hidden="1" x14ac:dyDescent="0.3">
      <c r="A35" s="197" t="s">
        <v>149</v>
      </c>
      <c r="B35" s="195">
        <v>1254.6199999999999</v>
      </c>
      <c r="C35"/>
      <c r="D35"/>
      <c r="E35"/>
      <c r="F35"/>
      <c r="G35"/>
      <c r="H35"/>
    </row>
    <row r="36" spans="1:19" ht="26.4" hidden="1" x14ac:dyDescent="0.3">
      <c r="A36" s="197" t="s">
        <v>150</v>
      </c>
      <c r="B36" s="195">
        <v>1957.94</v>
      </c>
      <c r="C36"/>
      <c r="D36"/>
      <c r="E36"/>
      <c r="F36"/>
      <c r="G36"/>
      <c r="H36"/>
    </row>
    <row r="37" spans="1:19" ht="26.4" hidden="1" x14ac:dyDescent="0.3">
      <c r="A37" s="197" t="s">
        <v>151</v>
      </c>
      <c r="B37" s="196">
        <v>250</v>
      </c>
      <c r="C37"/>
      <c r="D37"/>
      <c r="E37"/>
      <c r="F37"/>
      <c r="G37"/>
      <c r="H37"/>
    </row>
    <row r="38" spans="1:19" ht="26.4" hidden="1" x14ac:dyDescent="0.3">
      <c r="A38" s="197" t="s">
        <v>152</v>
      </c>
      <c r="B38" s="195">
        <v>2145.96</v>
      </c>
      <c r="C38"/>
      <c r="D38"/>
      <c r="E38"/>
      <c r="F38"/>
      <c r="G38"/>
      <c r="H38"/>
    </row>
    <row r="39" spans="1:19" ht="26.4" hidden="1" x14ac:dyDescent="0.3">
      <c r="A39" s="197" t="s">
        <v>154</v>
      </c>
      <c r="B39" s="195">
        <v>4007.21</v>
      </c>
      <c r="C39"/>
      <c r="D39"/>
      <c r="E39"/>
      <c r="F39"/>
      <c r="G39"/>
      <c r="H39"/>
    </row>
    <row r="40" spans="1:19" ht="39.6" hidden="1" x14ac:dyDescent="0.3">
      <c r="A40" s="197" t="s">
        <v>155</v>
      </c>
      <c r="B40" s="195">
        <v>1739.5</v>
      </c>
      <c r="C40"/>
      <c r="D40"/>
      <c r="E40"/>
      <c r="F40"/>
      <c r="G40"/>
      <c r="H40"/>
    </row>
    <row r="41" spans="1:19" hidden="1" x14ac:dyDescent="0.3">
      <c r="A41" s="197" t="s">
        <v>156</v>
      </c>
      <c r="B41" s="195">
        <v>4124.88</v>
      </c>
      <c r="C41"/>
      <c r="D41"/>
      <c r="E41"/>
      <c r="F41"/>
      <c r="G41"/>
      <c r="H41"/>
    </row>
    <row r="42" spans="1:19" ht="26.4" hidden="1" x14ac:dyDescent="0.3">
      <c r="A42" s="197" t="s">
        <v>158</v>
      </c>
      <c r="B42" s="195">
        <v>1767.07</v>
      </c>
      <c r="C42"/>
      <c r="D42"/>
      <c r="E42"/>
      <c r="F42"/>
      <c r="G42"/>
      <c r="H42"/>
    </row>
    <row r="43" spans="1:19" hidden="1" x14ac:dyDescent="0.3">
      <c r="A43" s="197" t="s">
        <v>159</v>
      </c>
      <c r="B43" s="195">
        <v>1793.5</v>
      </c>
      <c r="C43"/>
      <c r="D43"/>
      <c r="E43"/>
      <c r="F43"/>
      <c r="G43"/>
      <c r="H43"/>
    </row>
    <row r="44" spans="1:19" hidden="1" x14ac:dyDescent="0.3">
      <c r="A44" s="197" t="s">
        <v>160</v>
      </c>
      <c r="B44" s="196">
        <v>108.09</v>
      </c>
      <c r="C44"/>
      <c r="D44"/>
      <c r="E44"/>
      <c r="F44"/>
      <c r="G44"/>
      <c r="H44"/>
    </row>
    <row r="45" spans="1:19" ht="26.4" hidden="1" x14ac:dyDescent="0.3">
      <c r="A45" s="197" t="s">
        <v>161</v>
      </c>
      <c r="B45" s="213">
        <v>414.28</v>
      </c>
      <c r="C45"/>
      <c r="D45"/>
      <c r="E45"/>
      <c r="F45"/>
      <c r="G45"/>
      <c r="H45"/>
    </row>
    <row r="46" spans="1:19" x14ac:dyDescent="0.3">
      <c r="A46" s="194" t="s">
        <v>71</v>
      </c>
      <c r="B46" s="209">
        <v>449.55</v>
      </c>
      <c r="C46" s="206">
        <v>350</v>
      </c>
      <c r="D46" s="243">
        <v>400</v>
      </c>
      <c r="E46" s="243"/>
      <c r="F46" s="243">
        <f>+D46</f>
        <v>400</v>
      </c>
      <c r="G46" s="247">
        <v>400</v>
      </c>
      <c r="H46" s="247">
        <v>400</v>
      </c>
    </row>
    <row r="47" spans="1:19" ht="26.4" hidden="1" x14ac:dyDescent="0.3">
      <c r="A47" s="197" t="s">
        <v>163</v>
      </c>
      <c r="B47" s="214">
        <v>449.55</v>
      </c>
      <c r="C47"/>
      <c r="D47"/>
      <c r="E47"/>
      <c r="F47"/>
      <c r="G47"/>
      <c r="H47"/>
    </row>
    <row r="48" spans="1:19" ht="26.4" x14ac:dyDescent="0.3">
      <c r="A48" s="219" t="s">
        <v>88</v>
      </c>
      <c r="B48" s="207">
        <v>828597.12</v>
      </c>
      <c r="C48" s="208">
        <f>+List4!B48</f>
        <v>1003800</v>
      </c>
      <c r="D48" s="243">
        <f>+D49</f>
        <v>1071600</v>
      </c>
      <c r="E48" s="243"/>
      <c r="F48" s="243">
        <f>+D48</f>
        <v>1071600</v>
      </c>
      <c r="G48" s="247">
        <f t="shared" ref="G48:H48" si="2">+G49</f>
        <v>1071600</v>
      </c>
      <c r="H48" s="247">
        <f t="shared" si="2"/>
        <v>1071600</v>
      </c>
      <c r="S48" s="114"/>
    </row>
    <row r="49" spans="1:8" ht="39.6" x14ac:dyDescent="0.3">
      <c r="A49" s="194" t="s">
        <v>89</v>
      </c>
      <c r="B49" s="207">
        <v>828597.12</v>
      </c>
      <c r="C49" s="208">
        <f>+C48</f>
        <v>1003800</v>
      </c>
      <c r="D49" s="243">
        <f>+D50+D59</f>
        <v>1071600</v>
      </c>
      <c r="E49" s="243"/>
      <c r="F49" s="243">
        <f>+D49</f>
        <v>1071600</v>
      </c>
      <c r="G49" s="247">
        <f t="shared" ref="G49:H49" si="3">+G50+G59</f>
        <v>1071600</v>
      </c>
      <c r="H49" s="247">
        <f t="shared" si="3"/>
        <v>1071600</v>
      </c>
    </row>
    <row r="50" spans="1:8" x14ac:dyDescent="0.3">
      <c r="A50" s="194" t="s">
        <v>69</v>
      </c>
      <c r="B50" s="207">
        <v>805094.97</v>
      </c>
      <c r="C50" s="208">
        <f>+List4!B49</f>
        <v>979800</v>
      </c>
      <c r="D50" s="243">
        <f>+[1]KONSOLIDIRANI!$D$60</f>
        <v>1046100</v>
      </c>
      <c r="E50" s="243"/>
      <c r="F50" s="243">
        <f>+D59</f>
        <v>25500</v>
      </c>
      <c r="G50" s="247">
        <f>+[1]KONSOLIDIRANI!$D$60</f>
        <v>1046100</v>
      </c>
      <c r="H50" s="247">
        <f>+[1]KONSOLIDIRANI!$D$60</f>
        <v>1046100</v>
      </c>
    </row>
    <row r="51" spans="1:8" hidden="1" x14ac:dyDescent="0.3">
      <c r="A51" s="197" t="s">
        <v>164</v>
      </c>
      <c r="B51" s="203">
        <v>659698.32999999996</v>
      </c>
      <c r="C51"/>
      <c r="D51"/>
      <c r="E51"/>
      <c r="F51"/>
      <c r="G51"/>
      <c r="H51"/>
    </row>
    <row r="52" spans="1:8" hidden="1" x14ac:dyDescent="0.3">
      <c r="A52" s="197" t="s">
        <v>165</v>
      </c>
      <c r="B52" s="195">
        <v>4531.6499999999996</v>
      </c>
      <c r="C52"/>
      <c r="D52"/>
      <c r="E52"/>
      <c r="F52"/>
      <c r="G52"/>
      <c r="H52"/>
    </row>
    <row r="53" spans="1:8" hidden="1" x14ac:dyDescent="0.3">
      <c r="A53" s="197" t="s">
        <v>166</v>
      </c>
      <c r="B53" s="195">
        <v>13571.23</v>
      </c>
      <c r="C53"/>
      <c r="D53"/>
      <c r="E53"/>
      <c r="F53"/>
      <c r="G53"/>
      <c r="H53"/>
    </row>
    <row r="54" spans="1:8" hidden="1" x14ac:dyDescent="0.3">
      <c r="A54" s="197" t="s">
        <v>167</v>
      </c>
      <c r="B54" s="195">
        <v>6652.95</v>
      </c>
      <c r="C54"/>
      <c r="D54"/>
      <c r="E54"/>
      <c r="F54"/>
      <c r="G54"/>
      <c r="H54"/>
    </row>
    <row r="55" spans="1:8" ht="26.4" hidden="1" x14ac:dyDescent="0.3">
      <c r="A55" s="197" t="s">
        <v>168</v>
      </c>
      <c r="B55" s="196">
        <v>491.46</v>
      </c>
      <c r="C55"/>
      <c r="D55"/>
      <c r="E55"/>
      <c r="F55"/>
      <c r="G55"/>
      <c r="H55"/>
    </row>
    <row r="56" spans="1:8" ht="26.4" hidden="1" x14ac:dyDescent="0.3">
      <c r="A56" s="197" t="s">
        <v>169</v>
      </c>
      <c r="B56" s="195">
        <v>11299.08</v>
      </c>
      <c r="C56"/>
      <c r="D56"/>
      <c r="E56"/>
      <c r="F56"/>
      <c r="G56"/>
      <c r="H56"/>
    </row>
    <row r="57" spans="1:8" ht="26.4" hidden="1" x14ac:dyDescent="0.3">
      <c r="A57" s="197" t="s">
        <v>170</v>
      </c>
      <c r="B57" s="198"/>
      <c r="C57"/>
      <c r="D57"/>
      <c r="E57"/>
      <c r="F57"/>
      <c r="G57"/>
      <c r="H57"/>
    </row>
    <row r="58" spans="1:8" ht="26.4" hidden="1" x14ac:dyDescent="0.3">
      <c r="A58" s="197" t="s">
        <v>171</v>
      </c>
      <c r="B58" s="215">
        <v>108850.27</v>
      </c>
      <c r="C58"/>
      <c r="D58"/>
      <c r="E58"/>
      <c r="F58"/>
      <c r="G58"/>
      <c r="H58"/>
    </row>
    <row r="59" spans="1:8" x14ac:dyDescent="0.3">
      <c r="A59" s="194" t="s">
        <v>70</v>
      </c>
      <c r="B59" s="207">
        <v>23502.15</v>
      </c>
      <c r="C59" s="208">
        <f>+List4!B58</f>
        <v>24000</v>
      </c>
      <c r="D59" s="243">
        <v>25500</v>
      </c>
      <c r="E59" s="243"/>
      <c r="F59" s="243">
        <f>+D59</f>
        <v>25500</v>
      </c>
      <c r="G59" s="247">
        <v>25500</v>
      </c>
      <c r="H59" s="247">
        <v>25500</v>
      </c>
    </row>
    <row r="60" spans="1:8" ht="26.4" hidden="1" x14ac:dyDescent="0.3">
      <c r="A60" s="197" t="s">
        <v>172</v>
      </c>
      <c r="B60" s="203">
        <v>21573.29</v>
      </c>
      <c r="C60"/>
      <c r="D60"/>
      <c r="E60"/>
      <c r="F60"/>
      <c r="G60"/>
      <c r="H60"/>
    </row>
    <row r="61" spans="1:8" ht="52.8" hidden="1" x14ac:dyDescent="0.3">
      <c r="A61" s="197" t="s">
        <v>173</v>
      </c>
      <c r="B61" s="215">
        <v>1928.86</v>
      </c>
      <c r="C61"/>
      <c r="D61"/>
      <c r="E61"/>
      <c r="F61"/>
      <c r="G61"/>
      <c r="H61"/>
    </row>
    <row r="62" spans="1:8" ht="39.6" x14ac:dyDescent="0.3">
      <c r="A62" s="219" t="s">
        <v>90</v>
      </c>
      <c r="B62" s="207">
        <v>443198.41</v>
      </c>
      <c r="C62" s="208">
        <f>+List4!B61</f>
        <v>766958</v>
      </c>
      <c r="D62" s="243">
        <v>328390</v>
      </c>
      <c r="E62" s="243"/>
      <c r="F62" s="243">
        <f>+D62</f>
        <v>328390</v>
      </c>
      <c r="G62" s="247">
        <f>+D62</f>
        <v>328390</v>
      </c>
      <c r="H62" s="247">
        <f>+D62</f>
        <v>328390</v>
      </c>
    </row>
    <row r="63" spans="1:8" ht="26.4" x14ac:dyDescent="0.3">
      <c r="A63" s="219" t="s">
        <v>91</v>
      </c>
      <c r="B63" s="207">
        <v>43849.4</v>
      </c>
      <c r="C63" s="208">
        <f>+List4!B62</f>
        <v>519538</v>
      </c>
      <c r="D63" s="243">
        <v>19330</v>
      </c>
      <c r="E63" s="243">
        <f>+E64</f>
        <v>10000</v>
      </c>
      <c r="F63" s="243">
        <f>+D63+E63</f>
        <v>29330</v>
      </c>
      <c r="G63" s="247">
        <f>+D63</f>
        <v>19330</v>
      </c>
      <c r="H63" s="247">
        <f>+G63</f>
        <v>19330</v>
      </c>
    </row>
    <row r="64" spans="1:8" x14ac:dyDescent="0.3">
      <c r="A64" s="194" t="s">
        <v>92</v>
      </c>
      <c r="B64" s="207">
        <v>32571.360000000001</v>
      </c>
      <c r="C64" s="208">
        <f>+List4!B63</f>
        <v>15138</v>
      </c>
      <c r="D64" s="243">
        <v>17500</v>
      </c>
      <c r="E64" s="243">
        <v>10000</v>
      </c>
      <c r="F64" s="243">
        <f>+D64+E64</f>
        <v>27500</v>
      </c>
      <c r="G64" s="247">
        <f t="shared" ref="G64:H64" si="4">+G65</f>
        <v>16000</v>
      </c>
      <c r="H64" s="247">
        <f t="shared" si="4"/>
        <v>16000</v>
      </c>
    </row>
    <row r="65" spans="1:9" x14ac:dyDescent="0.3">
      <c r="A65" s="194" t="s">
        <v>70</v>
      </c>
      <c r="B65" s="207">
        <v>15923.98</v>
      </c>
      <c r="C65" s="208">
        <f>+C64</f>
        <v>15138</v>
      </c>
      <c r="D65" s="243">
        <f>+D64</f>
        <v>17500</v>
      </c>
      <c r="E65" s="243">
        <v>10000</v>
      </c>
      <c r="F65" s="243">
        <f>+D65+E65</f>
        <v>27500</v>
      </c>
      <c r="G65" s="247">
        <f>+[1]KONSOLIDIRANI!$D$66</f>
        <v>16000</v>
      </c>
      <c r="H65" s="247">
        <f>+[1]KONSOLIDIRANI!$D$66</f>
        <v>16000</v>
      </c>
    </row>
    <row r="66" spans="1:9" hidden="1" x14ac:dyDescent="0.3">
      <c r="A66" s="197" t="s">
        <v>137</v>
      </c>
      <c r="B66" s="203">
        <v>15923.98</v>
      </c>
      <c r="C66"/>
      <c r="D66"/>
      <c r="E66"/>
      <c r="F66"/>
      <c r="G66"/>
      <c r="H66"/>
    </row>
    <row r="67" spans="1:9" ht="39.6" hidden="1" x14ac:dyDescent="0.3">
      <c r="A67" s="197" t="s">
        <v>146</v>
      </c>
      <c r="B67" s="216"/>
      <c r="C67"/>
      <c r="D67"/>
      <c r="E67"/>
      <c r="F67"/>
      <c r="G67"/>
      <c r="H67"/>
    </row>
    <row r="68" spans="1:9" ht="26.4" x14ac:dyDescent="0.3">
      <c r="A68" s="194" t="s">
        <v>72</v>
      </c>
      <c r="B68" s="207">
        <v>16647.38</v>
      </c>
      <c r="D68" s="243"/>
      <c r="E68" s="243"/>
      <c r="F68" s="243"/>
      <c r="G68" s="247"/>
      <c r="H68" s="247"/>
    </row>
    <row r="69" spans="1:9" ht="26.4" hidden="1" x14ac:dyDescent="0.3">
      <c r="A69" s="197" t="s">
        <v>185</v>
      </c>
      <c r="B69" s="217">
        <v>16647.38</v>
      </c>
      <c r="C69"/>
      <c r="D69"/>
      <c r="E69"/>
      <c r="F69"/>
      <c r="G69"/>
      <c r="H69"/>
    </row>
    <row r="70" spans="1:9" ht="26.4" x14ac:dyDescent="0.3">
      <c r="A70" s="194" t="s">
        <v>93</v>
      </c>
      <c r="B70" s="209">
        <v>13.27</v>
      </c>
      <c r="C70" s="206">
        <f>+List4!B68</f>
        <v>180</v>
      </c>
      <c r="D70" s="243">
        <v>100</v>
      </c>
      <c r="E70" s="243"/>
      <c r="F70" s="243">
        <f>+D70</f>
        <v>100</v>
      </c>
      <c r="G70" s="247">
        <v>100</v>
      </c>
      <c r="H70" s="247">
        <v>100</v>
      </c>
      <c r="I70" s="114">
        <f>+D78</f>
        <v>1730</v>
      </c>
    </row>
    <row r="71" spans="1:9" x14ac:dyDescent="0.3">
      <c r="A71" s="194" t="s">
        <v>70</v>
      </c>
      <c r="B71" s="209">
        <v>0</v>
      </c>
      <c r="C71" s="206">
        <f>+C70</f>
        <v>180</v>
      </c>
      <c r="D71" s="243">
        <f>+D70</f>
        <v>100</v>
      </c>
      <c r="E71" s="243"/>
      <c r="F71" s="243">
        <f>+D71</f>
        <v>100</v>
      </c>
      <c r="G71" s="247">
        <f t="shared" ref="G71:H71" si="5">+G70</f>
        <v>100</v>
      </c>
      <c r="H71" s="247">
        <f t="shared" si="5"/>
        <v>100</v>
      </c>
      <c r="I71">
        <v>19000</v>
      </c>
    </row>
    <row r="72" spans="1:9" ht="26.4" hidden="1" x14ac:dyDescent="0.3">
      <c r="A72" s="197" t="s">
        <v>136</v>
      </c>
      <c r="B72" s="218"/>
      <c r="C72"/>
      <c r="D72"/>
      <c r="E72"/>
      <c r="F72"/>
      <c r="G72"/>
      <c r="H72"/>
    </row>
    <row r="73" spans="1:9" ht="26.4" x14ac:dyDescent="0.3">
      <c r="A73" s="194" t="s">
        <v>74</v>
      </c>
      <c r="B73" s="209">
        <v>13.27</v>
      </c>
      <c r="D73" s="243"/>
      <c r="E73" s="243"/>
      <c r="F73" s="243"/>
      <c r="G73" s="247"/>
      <c r="H73" s="247"/>
      <c r="I73">
        <v>73500</v>
      </c>
    </row>
    <row r="74" spans="1:9" hidden="1" x14ac:dyDescent="0.3">
      <c r="A74" s="197" t="s">
        <v>178</v>
      </c>
      <c r="B74" s="214">
        <v>13.27</v>
      </c>
      <c r="C74"/>
      <c r="D74"/>
      <c r="E74"/>
      <c r="F74"/>
      <c r="G74"/>
      <c r="H74"/>
    </row>
    <row r="75" spans="1:9" ht="26.4" x14ac:dyDescent="0.3">
      <c r="A75" s="194" t="s">
        <v>94</v>
      </c>
      <c r="B75" s="210"/>
      <c r="C75" s="206">
        <v>1430</v>
      </c>
      <c r="D75" s="243"/>
      <c r="E75" s="243"/>
      <c r="F75" s="243"/>
      <c r="G75" s="247"/>
      <c r="H75" s="247"/>
      <c r="I75" s="114">
        <f>+I73+I71+I70+20000</f>
        <v>114230</v>
      </c>
    </row>
    <row r="76" spans="1:9" x14ac:dyDescent="0.3">
      <c r="A76" s="194" t="s">
        <v>70</v>
      </c>
      <c r="B76" s="209">
        <v>0</v>
      </c>
      <c r="C76" s="208"/>
      <c r="D76" s="243"/>
      <c r="E76" s="243"/>
      <c r="F76" s="243"/>
      <c r="G76" s="247"/>
      <c r="H76" s="247"/>
    </row>
    <row r="77" spans="1:9" ht="26.4" hidden="1" x14ac:dyDescent="0.3">
      <c r="A77" s="197" t="s">
        <v>186</v>
      </c>
      <c r="B77" s="218"/>
      <c r="C77"/>
      <c r="D77"/>
      <c r="E77"/>
      <c r="F77"/>
      <c r="G77"/>
      <c r="H77"/>
    </row>
    <row r="78" spans="1:9" ht="26.4" x14ac:dyDescent="0.3">
      <c r="A78" s="194" t="s">
        <v>95</v>
      </c>
      <c r="B78" s="207">
        <v>11264.77</v>
      </c>
      <c r="C78" s="208">
        <f>+List4!B78</f>
        <v>502790</v>
      </c>
      <c r="D78" s="243">
        <f>+[1]KONSOLIDIRANI!$D$70+[1]KONSOLIDIRANI!$D$71</f>
        <v>1730</v>
      </c>
      <c r="E78" s="243"/>
      <c r="F78" s="243">
        <f>+D78</f>
        <v>1730</v>
      </c>
      <c r="G78" s="247">
        <f>+[1]KONSOLIDIRANI!$D$70+[1]KONSOLIDIRANI!$D$71</f>
        <v>1730</v>
      </c>
      <c r="H78" s="247">
        <f>+[1]KONSOLIDIRANI!$D$70+[1]KONSOLIDIRANI!$D$71</f>
        <v>1730</v>
      </c>
    </row>
    <row r="79" spans="1:9" x14ac:dyDescent="0.3">
      <c r="A79" s="194" t="s">
        <v>70</v>
      </c>
      <c r="B79" s="207">
        <v>10549.07</v>
      </c>
      <c r="C79" s="208">
        <f>+List4!B79</f>
        <v>2100</v>
      </c>
      <c r="D79" s="243">
        <v>1000</v>
      </c>
      <c r="E79" s="243"/>
      <c r="F79" s="243">
        <f>+D79</f>
        <v>1000</v>
      </c>
      <c r="G79" s="247">
        <v>1000</v>
      </c>
      <c r="H79" s="247">
        <v>1000</v>
      </c>
    </row>
    <row r="80" spans="1:9" ht="26.4" hidden="1" x14ac:dyDescent="0.3">
      <c r="A80" s="197" t="s">
        <v>136</v>
      </c>
      <c r="B80" s="203">
        <v>1353.82</v>
      </c>
      <c r="C80"/>
      <c r="D80"/>
      <c r="E80"/>
      <c r="F80"/>
      <c r="G80"/>
      <c r="H80"/>
    </row>
    <row r="81" spans="1:9" hidden="1" x14ac:dyDescent="0.3">
      <c r="A81" s="197" t="s">
        <v>141</v>
      </c>
      <c r="B81" s="195">
        <v>7796.25</v>
      </c>
      <c r="C81"/>
      <c r="D81"/>
      <c r="E81"/>
      <c r="F81"/>
      <c r="G81"/>
      <c r="H81"/>
    </row>
    <row r="82" spans="1:9" ht="26.4" hidden="1" x14ac:dyDescent="0.3">
      <c r="A82" s="197" t="s">
        <v>145</v>
      </c>
      <c r="B82" s="196">
        <v>655</v>
      </c>
      <c r="C82"/>
      <c r="D82"/>
      <c r="E82"/>
      <c r="F82"/>
      <c r="G82"/>
      <c r="H82"/>
    </row>
    <row r="83" spans="1:9" ht="26.4" hidden="1" x14ac:dyDescent="0.3">
      <c r="A83" s="197" t="s">
        <v>187</v>
      </c>
      <c r="B83" s="213">
        <v>744</v>
      </c>
      <c r="C83"/>
      <c r="D83"/>
      <c r="E83"/>
      <c r="F83"/>
      <c r="G83"/>
      <c r="H83"/>
    </row>
    <row r="84" spans="1:9" x14ac:dyDescent="0.3">
      <c r="A84" s="194" t="s">
        <v>176</v>
      </c>
      <c r="B84" s="209">
        <v>715.7</v>
      </c>
      <c r="C84" s="206">
        <v>690</v>
      </c>
      <c r="D84" s="243">
        <v>730</v>
      </c>
      <c r="E84" s="243"/>
      <c r="F84" s="243">
        <f>+D84</f>
        <v>730</v>
      </c>
      <c r="G84" s="247">
        <v>730</v>
      </c>
      <c r="H84" s="247">
        <v>730</v>
      </c>
    </row>
    <row r="85" spans="1:9" ht="26.4" hidden="1" x14ac:dyDescent="0.3">
      <c r="A85" s="197" t="s">
        <v>177</v>
      </c>
      <c r="B85" s="214">
        <v>715.7</v>
      </c>
      <c r="C85"/>
      <c r="D85"/>
      <c r="E85"/>
      <c r="F85"/>
      <c r="G85"/>
      <c r="H85"/>
    </row>
    <row r="86" spans="1:9" x14ac:dyDescent="0.3">
      <c r="A86" s="219" t="s">
        <v>96</v>
      </c>
      <c r="B86" s="207">
        <v>73594.66</v>
      </c>
      <c r="C86" s="208">
        <f>+List4!B86</f>
        <v>83460</v>
      </c>
      <c r="D86" s="243">
        <f>+D87+D98</f>
        <v>132320</v>
      </c>
      <c r="E86" s="243"/>
      <c r="F86" s="243">
        <f>+D86</f>
        <v>132320</v>
      </c>
      <c r="G86" s="247">
        <f t="shared" ref="G86:H86" si="6">+G87+G98</f>
        <v>132320</v>
      </c>
      <c r="H86" s="247">
        <f t="shared" si="6"/>
        <v>132320</v>
      </c>
    </row>
    <row r="87" spans="1:9" x14ac:dyDescent="0.3">
      <c r="A87" s="194" t="s">
        <v>92</v>
      </c>
      <c r="B87" s="207">
        <v>57701.04</v>
      </c>
      <c r="C87" s="208">
        <f>+List4!B87</f>
        <v>63460</v>
      </c>
      <c r="D87" s="243">
        <f>+D88+D93+D96</f>
        <v>112320</v>
      </c>
      <c r="E87" s="243"/>
      <c r="F87" s="243">
        <f>+D87</f>
        <v>112320</v>
      </c>
      <c r="G87" s="247">
        <f t="shared" ref="G87:H87" si="7">+G88+G93+G96</f>
        <v>112320</v>
      </c>
      <c r="H87" s="247">
        <f t="shared" si="7"/>
        <v>112320</v>
      </c>
    </row>
    <row r="88" spans="1:9" x14ac:dyDescent="0.3">
      <c r="A88" s="194" t="s">
        <v>69</v>
      </c>
      <c r="B88" s="207">
        <v>38024.959999999999</v>
      </c>
      <c r="C88" s="208">
        <f>+List4!B88</f>
        <v>40100</v>
      </c>
      <c r="D88" s="243">
        <v>76000</v>
      </c>
      <c r="E88" s="243"/>
      <c r="F88" s="243">
        <f>+D88</f>
        <v>76000</v>
      </c>
      <c r="G88" s="247">
        <v>76000</v>
      </c>
      <c r="H88" s="247">
        <v>76000</v>
      </c>
    </row>
    <row r="89" spans="1:9" hidden="1" x14ac:dyDescent="0.3">
      <c r="A89" s="197" t="s">
        <v>164</v>
      </c>
      <c r="B89" s="203">
        <v>31469.06</v>
      </c>
      <c r="C89"/>
      <c r="D89"/>
      <c r="E89"/>
      <c r="F89"/>
      <c r="G89"/>
      <c r="H89"/>
    </row>
    <row r="90" spans="1:9" hidden="1" x14ac:dyDescent="0.3">
      <c r="A90" s="197" t="s">
        <v>166</v>
      </c>
      <c r="B90" s="196">
        <v>764.5</v>
      </c>
      <c r="C90"/>
      <c r="D90"/>
      <c r="E90"/>
      <c r="F90"/>
      <c r="G90"/>
      <c r="H90"/>
    </row>
    <row r="91" spans="1:9" ht="26.4" hidden="1" x14ac:dyDescent="0.3">
      <c r="A91" s="197" t="s">
        <v>169</v>
      </c>
      <c r="B91" s="196">
        <v>600</v>
      </c>
      <c r="C91"/>
      <c r="D91"/>
      <c r="E91"/>
      <c r="F91"/>
      <c r="G91"/>
      <c r="H91"/>
    </row>
    <row r="92" spans="1:9" ht="26.4" hidden="1" x14ac:dyDescent="0.3">
      <c r="A92" s="197" t="s">
        <v>171</v>
      </c>
      <c r="B92" s="215">
        <v>5191.3999999999996</v>
      </c>
      <c r="C92"/>
      <c r="D92"/>
      <c r="E92"/>
      <c r="F92"/>
      <c r="G92"/>
      <c r="H92"/>
    </row>
    <row r="93" spans="1:9" x14ac:dyDescent="0.3">
      <c r="A93" s="194" t="s">
        <v>70</v>
      </c>
      <c r="B93" s="207">
        <v>1049.1400000000001</v>
      </c>
      <c r="C93" s="206">
        <v>1360</v>
      </c>
      <c r="D93" s="243">
        <v>1320</v>
      </c>
      <c r="E93" s="243"/>
      <c r="F93" s="243">
        <f>+D93</f>
        <v>1320</v>
      </c>
      <c r="G93" s="247">
        <v>1320</v>
      </c>
      <c r="H93" s="247">
        <v>1320</v>
      </c>
      <c r="I93" s="114"/>
    </row>
    <row r="94" spans="1:9" ht="26.4" hidden="1" x14ac:dyDescent="0.3">
      <c r="A94" s="197" t="s">
        <v>127</v>
      </c>
      <c r="B94" s="204">
        <v>106.2</v>
      </c>
      <c r="C94"/>
      <c r="D94"/>
      <c r="E94"/>
      <c r="F94"/>
      <c r="G94"/>
      <c r="H94"/>
    </row>
    <row r="95" spans="1:9" ht="26.4" hidden="1" x14ac:dyDescent="0.3">
      <c r="A95" s="197" t="s">
        <v>172</v>
      </c>
      <c r="B95" s="213">
        <v>942.94</v>
      </c>
      <c r="C95"/>
      <c r="D95"/>
      <c r="E95"/>
      <c r="F95"/>
      <c r="G95"/>
      <c r="H95"/>
    </row>
    <row r="96" spans="1:9" ht="26.4" x14ac:dyDescent="0.3">
      <c r="A96" s="194" t="s">
        <v>72</v>
      </c>
      <c r="B96" s="207">
        <v>18626.939999999999</v>
      </c>
      <c r="C96" s="208">
        <f>+List4!B97</f>
        <v>22000</v>
      </c>
      <c r="D96" s="243">
        <v>35000</v>
      </c>
      <c r="E96" s="243"/>
      <c r="F96" s="243">
        <f>+D96</f>
        <v>35000</v>
      </c>
      <c r="G96" s="247">
        <v>35000</v>
      </c>
      <c r="H96" s="247">
        <v>35000</v>
      </c>
    </row>
    <row r="97" spans="1:8" hidden="1" x14ac:dyDescent="0.3">
      <c r="A97" s="197" t="s">
        <v>180</v>
      </c>
      <c r="B97" s="217">
        <v>18626.939999999999</v>
      </c>
      <c r="C97"/>
      <c r="D97"/>
      <c r="E97"/>
      <c r="F97"/>
      <c r="G97"/>
      <c r="H97"/>
    </row>
    <row r="98" spans="1:8" ht="26.4" x14ac:dyDescent="0.3">
      <c r="A98" s="194" t="s">
        <v>95</v>
      </c>
      <c r="B98" s="207">
        <v>15893.62</v>
      </c>
      <c r="C98" s="206">
        <v>20000</v>
      </c>
      <c r="D98" s="243">
        <v>20000</v>
      </c>
      <c r="E98" s="243"/>
      <c r="F98" s="243">
        <f>+D98</f>
        <v>20000</v>
      </c>
      <c r="G98" s="247">
        <v>20000</v>
      </c>
      <c r="H98" s="247">
        <v>20000</v>
      </c>
    </row>
    <row r="99" spans="1:8" x14ac:dyDescent="0.3">
      <c r="A99" s="194" t="s">
        <v>70</v>
      </c>
      <c r="B99" s="209">
        <v>0</v>
      </c>
      <c r="D99" s="243"/>
      <c r="E99" s="243"/>
      <c r="F99" s="243"/>
      <c r="G99" s="247"/>
      <c r="H99" s="247"/>
    </row>
    <row r="100" spans="1:8" hidden="1" x14ac:dyDescent="0.3">
      <c r="A100" s="197" t="s">
        <v>181</v>
      </c>
      <c r="B100" s="218"/>
      <c r="C100"/>
      <c r="D100"/>
      <c r="E100"/>
      <c r="F100"/>
      <c r="G100"/>
      <c r="H100"/>
    </row>
    <row r="101" spans="1:8" ht="26.4" x14ac:dyDescent="0.3">
      <c r="A101" s="194" t="s">
        <v>72</v>
      </c>
      <c r="B101" s="207">
        <v>15893.62</v>
      </c>
      <c r="C101" s="206">
        <v>20000</v>
      </c>
      <c r="D101" s="243">
        <f>+D98</f>
        <v>20000</v>
      </c>
      <c r="E101" s="243"/>
      <c r="F101" s="243">
        <f>+D101</f>
        <v>20000</v>
      </c>
      <c r="G101" s="247">
        <f t="shared" ref="G101:H101" si="8">+G98</f>
        <v>20000</v>
      </c>
      <c r="H101" s="247">
        <f t="shared" si="8"/>
        <v>20000</v>
      </c>
    </row>
    <row r="102" spans="1:8" hidden="1" x14ac:dyDescent="0.3">
      <c r="A102" s="197" t="s">
        <v>180</v>
      </c>
      <c r="B102" s="217">
        <v>15893.62</v>
      </c>
      <c r="C102"/>
      <c r="D102"/>
      <c r="E102"/>
      <c r="F102"/>
      <c r="G102"/>
      <c r="H102"/>
    </row>
    <row r="103" spans="1:8" ht="39.6" x14ac:dyDescent="0.3">
      <c r="A103" s="292" t="s">
        <v>97</v>
      </c>
      <c r="B103" s="207">
        <v>181313.97</v>
      </c>
      <c r="D103" s="243"/>
      <c r="E103" s="243">
        <f>+E104</f>
        <v>4800</v>
      </c>
      <c r="F103" s="243">
        <f>+F104</f>
        <v>4800</v>
      </c>
      <c r="G103" s="247"/>
      <c r="H103" s="247"/>
    </row>
    <row r="104" spans="1:8" x14ac:dyDescent="0.3">
      <c r="A104" s="194" t="s">
        <v>92</v>
      </c>
      <c r="B104" s="207">
        <v>159680.22</v>
      </c>
      <c r="D104" s="243"/>
      <c r="E104" s="243">
        <f>+E105</f>
        <v>4800</v>
      </c>
      <c r="F104" s="243">
        <f>+F105</f>
        <v>4800</v>
      </c>
      <c r="G104" s="247"/>
      <c r="H104" s="247"/>
    </row>
    <row r="105" spans="1:8" x14ac:dyDescent="0.3">
      <c r="A105" s="194" t="s">
        <v>70</v>
      </c>
      <c r="B105" s="207">
        <v>159680.22</v>
      </c>
      <c r="D105" s="243"/>
      <c r="E105" s="243">
        <v>4800</v>
      </c>
      <c r="F105" s="243">
        <v>4800</v>
      </c>
      <c r="G105" s="247"/>
      <c r="H105" s="247"/>
    </row>
    <row r="106" spans="1:8" ht="39.6" hidden="1" x14ac:dyDescent="0.3">
      <c r="A106" s="197" t="s">
        <v>146</v>
      </c>
      <c r="B106" s="217">
        <v>159680.22</v>
      </c>
      <c r="C106"/>
      <c r="D106"/>
      <c r="E106"/>
      <c r="F106"/>
      <c r="G106"/>
      <c r="H106"/>
    </row>
    <row r="107" spans="1:8" x14ac:dyDescent="0.3">
      <c r="A107" s="194" t="s">
        <v>98</v>
      </c>
      <c r="B107" s="207">
        <v>21633.75</v>
      </c>
      <c r="D107" s="243"/>
      <c r="E107" s="243"/>
      <c r="F107" s="243"/>
      <c r="G107" s="247"/>
      <c r="H107" s="247"/>
    </row>
    <row r="108" spans="1:8" x14ac:dyDescent="0.3">
      <c r="A108" s="194" t="s">
        <v>70</v>
      </c>
      <c r="B108" s="207">
        <v>21633.75</v>
      </c>
      <c r="D108" s="243"/>
      <c r="E108" s="243"/>
      <c r="F108" s="243"/>
      <c r="G108" s="247"/>
      <c r="H108" s="247"/>
    </row>
    <row r="109" spans="1:8" ht="39.6" hidden="1" x14ac:dyDescent="0.3">
      <c r="A109" s="197" t="s">
        <v>146</v>
      </c>
      <c r="B109" s="217">
        <v>21633.75</v>
      </c>
      <c r="C109"/>
      <c r="D109"/>
      <c r="E109"/>
      <c r="F109"/>
      <c r="G109"/>
      <c r="H109"/>
    </row>
    <row r="110" spans="1:8" ht="26.4" x14ac:dyDescent="0.3">
      <c r="A110" s="219" t="s">
        <v>99</v>
      </c>
      <c r="B110" s="207">
        <v>24413.78</v>
      </c>
      <c r="C110" s="208">
        <f>+List4!B102</f>
        <v>25760</v>
      </c>
      <c r="D110" s="243">
        <f>+[1]KONSOLIDIRANI!$D$95</f>
        <v>31900</v>
      </c>
      <c r="E110" s="243"/>
      <c r="F110" s="243">
        <f>+D110</f>
        <v>31900</v>
      </c>
      <c r="G110" s="247">
        <f>+[1]KONSOLIDIRANI!$D$95</f>
        <v>31900</v>
      </c>
      <c r="H110" s="247">
        <f>+[1]KONSOLIDIRANI!$D$95</f>
        <v>31900</v>
      </c>
    </row>
    <row r="111" spans="1:8" x14ac:dyDescent="0.3">
      <c r="A111" s="194" t="s">
        <v>92</v>
      </c>
      <c r="B111" s="207">
        <v>24413.78</v>
      </c>
      <c r="C111" s="208">
        <f>+C110</f>
        <v>25760</v>
      </c>
      <c r="D111" s="243">
        <f>+D110</f>
        <v>31900</v>
      </c>
      <c r="E111" s="243"/>
      <c r="F111" s="243">
        <f>+D111</f>
        <v>31900</v>
      </c>
      <c r="G111" s="247">
        <f t="shared" ref="G111:H111" si="9">+G110</f>
        <v>31900</v>
      </c>
      <c r="H111" s="247">
        <f t="shared" si="9"/>
        <v>31900</v>
      </c>
    </row>
    <row r="112" spans="1:8" x14ac:dyDescent="0.3">
      <c r="A112" s="194" t="s">
        <v>69</v>
      </c>
      <c r="B112" s="207">
        <v>22771.3</v>
      </c>
      <c r="C112" s="208">
        <f>+List4!B104</f>
        <v>24000</v>
      </c>
      <c r="D112" s="243">
        <f>+[1]KONSOLIDIRANI!$D$100</f>
        <v>30300</v>
      </c>
      <c r="E112" s="243"/>
      <c r="F112" s="243">
        <f>+D112</f>
        <v>30300</v>
      </c>
      <c r="G112" s="247">
        <f>+[1]KONSOLIDIRANI!$D$100</f>
        <v>30300</v>
      </c>
      <c r="H112" s="247">
        <f>+[1]KONSOLIDIRANI!$D$100</f>
        <v>30300</v>
      </c>
    </row>
    <row r="113" spans="1:8" hidden="1" x14ac:dyDescent="0.3">
      <c r="A113" s="197" t="s">
        <v>164</v>
      </c>
      <c r="B113" s="203">
        <v>18945.32</v>
      </c>
      <c r="C113"/>
      <c r="D113"/>
      <c r="E113"/>
      <c r="F113"/>
      <c r="G113"/>
      <c r="H113"/>
    </row>
    <row r="114" spans="1:8" hidden="1" x14ac:dyDescent="0.3">
      <c r="A114" s="197" t="s">
        <v>166</v>
      </c>
      <c r="B114" s="196">
        <v>400</v>
      </c>
      <c r="C114"/>
      <c r="D114"/>
      <c r="E114"/>
      <c r="F114"/>
      <c r="G114"/>
      <c r="H114"/>
    </row>
    <row r="115" spans="1:8" ht="26.4" hidden="1" x14ac:dyDescent="0.3">
      <c r="A115" s="197" t="s">
        <v>169</v>
      </c>
      <c r="B115" s="196">
        <v>300</v>
      </c>
      <c r="C115"/>
      <c r="D115"/>
      <c r="E115"/>
      <c r="F115"/>
      <c r="G115"/>
      <c r="H115"/>
    </row>
    <row r="116" spans="1:8" ht="26.4" hidden="1" x14ac:dyDescent="0.3">
      <c r="A116" s="197" t="s">
        <v>171</v>
      </c>
      <c r="B116" s="215">
        <v>3125.98</v>
      </c>
      <c r="C116"/>
      <c r="D116"/>
      <c r="E116"/>
      <c r="F116"/>
      <c r="G116"/>
      <c r="H116"/>
    </row>
    <row r="117" spans="1:8" x14ac:dyDescent="0.3">
      <c r="A117" s="194" t="s">
        <v>70</v>
      </c>
      <c r="B117" s="207">
        <v>1642.48</v>
      </c>
      <c r="C117" s="206">
        <v>1760</v>
      </c>
      <c r="D117" s="243">
        <f>+[1]KONSOLIDIRANI!$D$104</f>
        <v>1600</v>
      </c>
      <c r="E117" s="243"/>
      <c r="F117" s="243">
        <f>+D117</f>
        <v>1600</v>
      </c>
      <c r="G117" s="247">
        <f>+[1]KONSOLIDIRANI!$D$104</f>
        <v>1600</v>
      </c>
      <c r="H117" s="247">
        <f>+[1]KONSOLIDIRANI!$D$104</f>
        <v>1600</v>
      </c>
    </row>
    <row r="118" spans="1:8" ht="26.4" hidden="1" x14ac:dyDescent="0.3">
      <c r="A118" s="197" t="s">
        <v>172</v>
      </c>
      <c r="B118" s="217">
        <v>1642.48</v>
      </c>
      <c r="C118"/>
      <c r="D118"/>
      <c r="E118"/>
      <c r="F118"/>
      <c r="G118"/>
      <c r="H118"/>
    </row>
    <row r="119" spans="1:8" x14ac:dyDescent="0.3">
      <c r="A119" s="219" t="s">
        <v>100</v>
      </c>
      <c r="B119" s="207">
        <v>35513.85</v>
      </c>
      <c r="C119" s="208">
        <f>+List4!B113</f>
        <v>45020</v>
      </c>
      <c r="D119" s="243">
        <f>+[1]KONSOLIDIRANI!$D$105</f>
        <v>50520</v>
      </c>
      <c r="E119" s="243"/>
      <c r="F119" s="243">
        <f>+D119</f>
        <v>50520</v>
      </c>
      <c r="G119" s="247">
        <f>+[1]KONSOLIDIRANI!$D$105</f>
        <v>50520</v>
      </c>
      <c r="H119" s="247">
        <f>+[1]KONSOLIDIRANI!$D$105</f>
        <v>50520</v>
      </c>
    </row>
    <row r="120" spans="1:8" x14ac:dyDescent="0.3">
      <c r="A120" s="194" t="s">
        <v>92</v>
      </c>
      <c r="B120" s="207">
        <v>10183.9</v>
      </c>
      <c r="C120" s="208">
        <f>+List4!B114</f>
        <v>16320</v>
      </c>
      <c r="D120" s="243">
        <f>+[1]KONSOLIDIRANI!$D$106</f>
        <v>23300</v>
      </c>
      <c r="E120" s="243"/>
      <c r="F120" s="243">
        <f>+D120</f>
        <v>23300</v>
      </c>
      <c r="G120" s="247">
        <f>+[1]KONSOLIDIRANI!$D$106</f>
        <v>23300</v>
      </c>
      <c r="H120" s="247">
        <f>+[1]KONSOLIDIRANI!$D$106</f>
        <v>23300</v>
      </c>
    </row>
    <row r="121" spans="1:8" x14ac:dyDescent="0.3">
      <c r="A121" s="194" t="s">
        <v>69</v>
      </c>
      <c r="B121" s="207">
        <v>9764.14</v>
      </c>
      <c r="C121" s="208">
        <f>+List4!B115</f>
        <v>13900</v>
      </c>
      <c r="D121" s="243">
        <f>+[1]KONSOLIDIRANI!$D$111</f>
        <v>22900</v>
      </c>
      <c r="E121" s="243"/>
      <c r="F121" s="243">
        <f>+D121</f>
        <v>22900</v>
      </c>
      <c r="G121" s="247">
        <f>+[1]KONSOLIDIRANI!$D$111</f>
        <v>22900</v>
      </c>
      <c r="H121" s="247">
        <f>+[1]KONSOLIDIRANI!$D$111</f>
        <v>22900</v>
      </c>
    </row>
    <row r="122" spans="1:8" hidden="1" x14ac:dyDescent="0.3">
      <c r="A122" s="197" t="s">
        <v>164</v>
      </c>
      <c r="B122" s="203">
        <v>8164.9</v>
      </c>
      <c r="C122"/>
      <c r="D122"/>
      <c r="E122"/>
      <c r="F122"/>
      <c r="G122"/>
      <c r="H122"/>
    </row>
    <row r="123" spans="1:8" hidden="1" x14ac:dyDescent="0.3">
      <c r="A123" s="197" t="s">
        <v>166</v>
      </c>
      <c r="B123" s="196">
        <v>700</v>
      </c>
      <c r="C123"/>
      <c r="D123"/>
      <c r="E123"/>
      <c r="F123"/>
      <c r="G123"/>
      <c r="H123"/>
    </row>
    <row r="124" spans="1:8" ht="26.4" hidden="1" x14ac:dyDescent="0.3">
      <c r="A124" s="197" t="s">
        <v>169</v>
      </c>
      <c r="B124" s="198"/>
      <c r="C124"/>
      <c r="D124"/>
      <c r="E124"/>
      <c r="F124"/>
      <c r="G124"/>
      <c r="H124"/>
    </row>
    <row r="125" spans="1:8" ht="26.4" hidden="1" x14ac:dyDescent="0.3">
      <c r="A125" s="197" t="s">
        <v>170</v>
      </c>
      <c r="B125" s="198"/>
      <c r="C125"/>
      <c r="D125"/>
      <c r="E125"/>
      <c r="F125"/>
      <c r="G125"/>
      <c r="H125"/>
    </row>
    <row r="126" spans="1:8" ht="26.4" hidden="1" x14ac:dyDescent="0.3">
      <c r="A126" s="197" t="s">
        <v>171</v>
      </c>
      <c r="B126" s="213">
        <v>899.24</v>
      </c>
      <c r="C126"/>
      <c r="D126"/>
      <c r="E126"/>
      <c r="F126"/>
      <c r="G126"/>
      <c r="H126"/>
    </row>
    <row r="127" spans="1:8" x14ac:dyDescent="0.3">
      <c r="A127" s="194" t="s">
        <v>70</v>
      </c>
      <c r="B127" s="209">
        <v>419.76</v>
      </c>
      <c r="C127" s="208">
        <f>+List4!B120</f>
        <v>2420</v>
      </c>
      <c r="D127" s="243">
        <v>400</v>
      </c>
      <c r="E127" s="243"/>
      <c r="F127" s="243">
        <f>+D127</f>
        <v>400</v>
      </c>
      <c r="G127" s="247">
        <v>400</v>
      </c>
      <c r="H127" s="247">
        <v>400</v>
      </c>
    </row>
    <row r="128" spans="1:8" ht="26.4" hidden="1" x14ac:dyDescent="0.3">
      <c r="A128" s="197" t="s">
        <v>172</v>
      </c>
      <c r="B128" s="214">
        <v>419.76</v>
      </c>
      <c r="C128"/>
      <c r="D128"/>
      <c r="E128"/>
      <c r="F128"/>
      <c r="G128"/>
      <c r="H128"/>
    </row>
    <row r="129" spans="1:8" x14ac:dyDescent="0.3">
      <c r="A129" s="194" t="s">
        <v>101</v>
      </c>
      <c r="B129" s="207">
        <v>25329.95</v>
      </c>
      <c r="C129" s="208">
        <f>+List4!B123</f>
        <v>28700</v>
      </c>
      <c r="D129" s="243">
        <f>+[1]KONSOLIDIRANI!$D$114</f>
        <v>27220</v>
      </c>
      <c r="E129" s="243"/>
      <c r="F129" s="243">
        <f>+D129</f>
        <v>27220</v>
      </c>
      <c r="G129" s="247">
        <f>+[1]KONSOLIDIRANI!$D$114</f>
        <v>27220</v>
      </c>
      <c r="H129" s="247">
        <f>+[1]KONSOLIDIRANI!$D$114</f>
        <v>27220</v>
      </c>
    </row>
    <row r="130" spans="1:8" x14ac:dyDescent="0.3">
      <c r="A130" s="194" t="s">
        <v>69</v>
      </c>
      <c r="B130" s="207">
        <v>24250</v>
      </c>
      <c r="C130" s="208">
        <f>+C129</f>
        <v>28700</v>
      </c>
      <c r="D130" s="243">
        <f>+[1]KONSOLIDIRANI!$D$115</f>
        <v>22200</v>
      </c>
      <c r="E130" s="243"/>
      <c r="F130" s="243">
        <f>+D130</f>
        <v>22200</v>
      </c>
      <c r="G130" s="247">
        <f>+[1]KONSOLIDIRANI!$D$115</f>
        <v>22200</v>
      </c>
      <c r="H130" s="247">
        <f>+[1]KONSOLIDIRANI!$D$115</f>
        <v>22200</v>
      </c>
    </row>
    <row r="131" spans="1:8" hidden="1" x14ac:dyDescent="0.3">
      <c r="A131" s="197" t="s">
        <v>164</v>
      </c>
      <c r="B131" s="203">
        <v>18800</v>
      </c>
      <c r="C131"/>
      <c r="D131"/>
      <c r="E131"/>
      <c r="F131"/>
      <c r="G131"/>
      <c r="H131"/>
    </row>
    <row r="132" spans="1:8" hidden="1" x14ac:dyDescent="0.3">
      <c r="A132" s="197" t="s">
        <v>166</v>
      </c>
      <c r="B132" s="196">
        <v>700</v>
      </c>
      <c r="C132"/>
      <c r="D132"/>
      <c r="E132"/>
      <c r="F132"/>
      <c r="G132"/>
      <c r="H132"/>
    </row>
    <row r="133" spans="1:8" ht="26.4" hidden="1" x14ac:dyDescent="0.3">
      <c r="A133" s="197" t="s">
        <v>169</v>
      </c>
      <c r="B133" s="195">
        <v>1200</v>
      </c>
      <c r="C133"/>
      <c r="D133"/>
      <c r="E133"/>
      <c r="F133"/>
      <c r="G133"/>
      <c r="H133"/>
    </row>
    <row r="134" spans="1:8" ht="26.4" hidden="1" x14ac:dyDescent="0.3">
      <c r="A134" s="197" t="s">
        <v>171</v>
      </c>
      <c r="B134" s="215">
        <v>3550</v>
      </c>
      <c r="C134"/>
      <c r="D134"/>
      <c r="E134"/>
      <c r="F134"/>
      <c r="G134"/>
      <c r="H134"/>
    </row>
    <row r="135" spans="1:8" x14ac:dyDescent="0.3">
      <c r="A135" s="194" t="s">
        <v>70</v>
      </c>
      <c r="B135" s="207">
        <v>1079.95</v>
      </c>
      <c r="D135" s="243">
        <v>1220</v>
      </c>
      <c r="E135" s="243"/>
      <c r="F135" s="243">
        <f>+D135</f>
        <v>1220</v>
      </c>
      <c r="G135" s="247">
        <v>1220</v>
      </c>
      <c r="H135" s="247">
        <v>1220</v>
      </c>
    </row>
    <row r="136" spans="1:8" ht="26.4" hidden="1" x14ac:dyDescent="0.3">
      <c r="A136" s="197" t="s">
        <v>127</v>
      </c>
      <c r="B136" s="204">
        <v>79.650000000000006</v>
      </c>
      <c r="C136"/>
      <c r="D136"/>
      <c r="E136"/>
      <c r="F136"/>
      <c r="G136"/>
      <c r="H136"/>
    </row>
    <row r="137" spans="1:8" ht="26.4" hidden="1" x14ac:dyDescent="0.3">
      <c r="A137" s="197" t="s">
        <v>172</v>
      </c>
      <c r="B137" s="215">
        <v>1000.3</v>
      </c>
      <c r="C137"/>
      <c r="D137"/>
      <c r="E137"/>
      <c r="F137"/>
      <c r="G137"/>
      <c r="H137"/>
    </row>
    <row r="138" spans="1:8" ht="26.4" x14ac:dyDescent="0.3">
      <c r="A138" s="219" t="s">
        <v>102</v>
      </c>
      <c r="B138" s="207">
        <v>16950.71</v>
      </c>
      <c r="C138" s="208">
        <f>+List4!B129</f>
        <v>19000</v>
      </c>
      <c r="D138" s="243">
        <v>19000</v>
      </c>
      <c r="E138" s="243"/>
      <c r="F138" s="243">
        <f>+D138</f>
        <v>19000</v>
      </c>
      <c r="G138" s="247">
        <v>19000</v>
      </c>
      <c r="H138" s="247">
        <v>19000</v>
      </c>
    </row>
    <row r="139" spans="1:8" ht="26.4" x14ac:dyDescent="0.3">
      <c r="A139" s="194" t="s">
        <v>95</v>
      </c>
      <c r="B139" s="207">
        <v>16950.71</v>
      </c>
      <c r="C139" s="208">
        <f>+C138</f>
        <v>19000</v>
      </c>
      <c r="D139" s="243">
        <f>+D138</f>
        <v>19000</v>
      </c>
      <c r="E139" s="243"/>
      <c r="F139" s="243">
        <f>+D139</f>
        <v>19000</v>
      </c>
      <c r="G139" s="247">
        <f t="shared" ref="G139:H140" si="10">+G138</f>
        <v>19000</v>
      </c>
      <c r="H139" s="247">
        <f t="shared" si="10"/>
        <v>19000</v>
      </c>
    </row>
    <row r="140" spans="1:8" ht="26.4" x14ac:dyDescent="0.3">
      <c r="A140" s="194" t="s">
        <v>74</v>
      </c>
      <c r="B140" s="207">
        <v>16950.71</v>
      </c>
      <c r="C140" s="208">
        <f>+C138</f>
        <v>19000</v>
      </c>
      <c r="D140" s="243">
        <f>+D139</f>
        <v>19000</v>
      </c>
      <c r="E140" s="243"/>
      <c r="F140" s="243">
        <f>+D140</f>
        <v>19000</v>
      </c>
      <c r="G140" s="247">
        <f t="shared" si="10"/>
        <v>19000</v>
      </c>
      <c r="H140" s="247">
        <f t="shared" si="10"/>
        <v>19000</v>
      </c>
    </row>
    <row r="141" spans="1:8" hidden="1" x14ac:dyDescent="0.3">
      <c r="A141" s="197" t="s">
        <v>178</v>
      </c>
      <c r="B141" s="217">
        <v>16950.71</v>
      </c>
      <c r="C141"/>
      <c r="D141"/>
      <c r="E141"/>
      <c r="F141"/>
      <c r="G141"/>
      <c r="H141"/>
    </row>
    <row r="142" spans="1:8" x14ac:dyDescent="0.3">
      <c r="A142" s="219" t="s">
        <v>103</v>
      </c>
      <c r="B142" s="207">
        <v>1687.4</v>
      </c>
      <c r="C142" s="208">
        <f>+List4!B133</f>
        <v>1730</v>
      </c>
      <c r="D142" s="243">
        <f>+D146+D143</f>
        <v>1820</v>
      </c>
      <c r="E142" s="243"/>
      <c r="F142" s="243">
        <f>+D142</f>
        <v>1820</v>
      </c>
      <c r="G142" s="247">
        <f t="shared" ref="G142:H142" si="11">+G146+G143</f>
        <v>1820</v>
      </c>
      <c r="H142" s="247">
        <f t="shared" si="11"/>
        <v>1820</v>
      </c>
    </row>
    <row r="143" spans="1:8" x14ac:dyDescent="0.3">
      <c r="A143" s="194" t="s">
        <v>104</v>
      </c>
      <c r="B143" s="209">
        <v>80.36</v>
      </c>
      <c r="C143" s="206">
        <v>100</v>
      </c>
      <c r="D143" s="243">
        <v>120</v>
      </c>
      <c r="E143" s="243"/>
      <c r="F143" s="243">
        <f>+D143</f>
        <v>120</v>
      </c>
      <c r="G143" s="247">
        <v>120</v>
      </c>
      <c r="H143" s="247">
        <v>120</v>
      </c>
    </row>
    <row r="144" spans="1:8" x14ac:dyDescent="0.3">
      <c r="A144" s="194" t="s">
        <v>70</v>
      </c>
      <c r="B144" s="209">
        <v>80.36</v>
      </c>
      <c r="C144" s="206">
        <f>+C143</f>
        <v>100</v>
      </c>
      <c r="D144" s="243">
        <v>120</v>
      </c>
      <c r="E144" s="243"/>
      <c r="F144" s="243">
        <f>+D144</f>
        <v>120</v>
      </c>
      <c r="G144" s="247">
        <v>120</v>
      </c>
      <c r="H144" s="247">
        <v>120</v>
      </c>
    </row>
    <row r="145" spans="1:8" hidden="1" x14ac:dyDescent="0.3">
      <c r="A145" s="197" t="s">
        <v>181</v>
      </c>
      <c r="B145" s="214">
        <v>80.36</v>
      </c>
      <c r="C145"/>
      <c r="D145"/>
      <c r="E145"/>
      <c r="F145"/>
      <c r="G145"/>
      <c r="H145"/>
    </row>
    <row r="146" spans="1:8" x14ac:dyDescent="0.3">
      <c r="A146" s="194" t="s">
        <v>101</v>
      </c>
      <c r="B146" s="207">
        <v>1607.04</v>
      </c>
      <c r="C146" s="206">
        <v>1630</v>
      </c>
      <c r="D146" s="243">
        <v>1700</v>
      </c>
      <c r="E146" s="243"/>
      <c r="F146" s="243">
        <f>+D146</f>
        <v>1700</v>
      </c>
      <c r="G146" s="247">
        <v>1700</v>
      </c>
      <c r="H146" s="247">
        <v>1700</v>
      </c>
    </row>
    <row r="147" spans="1:8" x14ac:dyDescent="0.3">
      <c r="A147" s="194" t="s">
        <v>70</v>
      </c>
      <c r="B147" s="207">
        <v>1607.04</v>
      </c>
      <c r="C147" s="206">
        <f>+C146</f>
        <v>1630</v>
      </c>
      <c r="D147" s="243">
        <f>+D146</f>
        <v>1700</v>
      </c>
      <c r="E147" s="243"/>
      <c r="F147" s="243">
        <f>+D147</f>
        <v>1700</v>
      </c>
      <c r="G147" s="247">
        <f t="shared" ref="G147:H147" si="12">+G146</f>
        <v>1700</v>
      </c>
      <c r="H147" s="247">
        <f t="shared" si="12"/>
        <v>1700</v>
      </c>
    </row>
    <row r="148" spans="1:8" hidden="1" x14ac:dyDescent="0.3">
      <c r="A148" s="197" t="s">
        <v>181</v>
      </c>
      <c r="B148" s="217">
        <v>1607.04</v>
      </c>
      <c r="C148"/>
      <c r="D148"/>
      <c r="E148"/>
      <c r="F148"/>
      <c r="G148"/>
      <c r="H148"/>
    </row>
    <row r="149" spans="1:8" ht="26.4" x14ac:dyDescent="0.3">
      <c r="A149" s="219" t="s">
        <v>105</v>
      </c>
      <c r="B149" s="207">
        <v>65874.64</v>
      </c>
      <c r="C149" s="208">
        <f>+List4!B141</f>
        <v>72450</v>
      </c>
      <c r="D149" s="243">
        <f>+D150</f>
        <v>73500</v>
      </c>
      <c r="E149" s="243"/>
      <c r="F149" s="243">
        <f>+D149</f>
        <v>73500</v>
      </c>
      <c r="G149" s="247">
        <f t="shared" ref="G149:H149" si="13">+G150</f>
        <v>73500</v>
      </c>
      <c r="H149" s="247">
        <f t="shared" si="13"/>
        <v>73500</v>
      </c>
    </row>
    <row r="150" spans="1:8" ht="26.4" x14ac:dyDescent="0.3">
      <c r="A150" s="194" t="s">
        <v>95</v>
      </c>
      <c r="B150" s="207">
        <v>65874.64</v>
      </c>
      <c r="C150" s="208">
        <f>+C149</f>
        <v>72450</v>
      </c>
      <c r="D150" s="243">
        <v>73500</v>
      </c>
      <c r="E150" s="243"/>
      <c r="F150" s="243">
        <f>+D150</f>
        <v>73500</v>
      </c>
      <c r="G150" s="247">
        <v>73500</v>
      </c>
      <c r="H150" s="247">
        <v>73500</v>
      </c>
    </row>
    <row r="151" spans="1:8" x14ac:dyDescent="0.3">
      <c r="A151" s="194" t="s">
        <v>70</v>
      </c>
      <c r="B151" s="209">
        <v>0</v>
      </c>
      <c r="C151" s="208">
        <f>+C149</f>
        <v>72450</v>
      </c>
      <c r="D151" s="243">
        <f>+D150</f>
        <v>73500</v>
      </c>
      <c r="E151" s="243"/>
      <c r="F151" s="243">
        <f>+D151</f>
        <v>73500</v>
      </c>
      <c r="G151" s="247">
        <f t="shared" ref="G151:H151" si="14">+G150</f>
        <v>73500</v>
      </c>
      <c r="H151" s="247">
        <f t="shared" si="14"/>
        <v>73500</v>
      </c>
    </row>
    <row r="152" spans="1:8" hidden="1" x14ac:dyDescent="0.3">
      <c r="A152" s="197" t="s">
        <v>181</v>
      </c>
      <c r="B152" s="218"/>
      <c r="C152"/>
      <c r="D152"/>
      <c r="E152"/>
      <c r="F152"/>
      <c r="G152"/>
      <c r="H152"/>
    </row>
    <row r="153" spans="1:8" ht="26.4" x14ac:dyDescent="0.3">
      <c r="A153" s="194" t="s">
        <v>72</v>
      </c>
      <c r="B153" s="207">
        <v>65874.64</v>
      </c>
      <c r="C153" s="208"/>
      <c r="D153" s="243"/>
      <c r="E153" s="243"/>
      <c r="F153" s="243"/>
      <c r="G153" s="247"/>
      <c r="H153" s="247"/>
    </row>
    <row r="154" spans="1:8" hidden="1" x14ac:dyDescent="0.3">
      <c r="A154" s="197" t="s">
        <v>180</v>
      </c>
      <c r="B154" s="217">
        <v>65874.64</v>
      </c>
      <c r="C154"/>
      <c r="D154"/>
      <c r="E154"/>
      <c r="F154"/>
      <c r="G154"/>
      <c r="H154"/>
    </row>
    <row r="155" spans="1:8" ht="39.6" x14ac:dyDescent="0.3">
      <c r="A155" s="219" t="s">
        <v>106</v>
      </c>
      <c r="B155" s="207">
        <v>5970</v>
      </c>
      <c r="C155" s="208">
        <f>+B155</f>
        <v>5970</v>
      </c>
      <c r="D155" s="243">
        <f>+D156</f>
        <v>5970</v>
      </c>
      <c r="E155" s="243"/>
      <c r="F155" s="243">
        <f>+D155</f>
        <v>5970</v>
      </c>
      <c r="G155" s="247">
        <f t="shared" ref="G155:H155" si="15">+G156</f>
        <v>5970</v>
      </c>
      <c r="H155" s="247">
        <f t="shared" si="15"/>
        <v>5970</v>
      </c>
    </row>
    <row r="156" spans="1:8" x14ac:dyDescent="0.3">
      <c r="A156" s="219" t="s">
        <v>107</v>
      </c>
      <c r="B156" s="207">
        <v>5970</v>
      </c>
      <c r="C156" s="208">
        <f>+B155</f>
        <v>5970</v>
      </c>
      <c r="D156" s="243">
        <f>+C156</f>
        <v>5970</v>
      </c>
      <c r="E156" s="243"/>
      <c r="F156" s="243">
        <f>+D156</f>
        <v>5970</v>
      </c>
      <c r="G156" s="247">
        <f>+D156</f>
        <v>5970</v>
      </c>
      <c r="H156" s="247">
        <f t="shared" ref="H156" si="16">+G156</f>
        <v>5970</v>
      </c>
    </row>
    <row r="157" spans="1:8" ht="26.4" x14ac:dyDescent="0.3">
      <c r="A157" s="194" t="s">
        <v>87</v>
      </c>
      <c r="B157" s="207">
        <v>5970</v>
      </c>
      <c r="C157" s="208">
        <f>+B157</f>
        <v>5970</v>
      </c>
      <c r="D157" s="243">
        <f>+C157</f>
        <v>5970</v>
      </c>
      <c r="E157" s="243"/>
      <c r="F157" s="243">
        <f>+D157</f>
        <v>5970</v>
      </c>
      <c r="G157" s="247">
        <f>+D157</f>
        <v>5970</v>
      </c>
      <c r="H157" s="247">
        <f t="shared" ref="H157" si="17">+G157</f>
        <v>5970</v>
      </c>
    </row>
    <row r="158" spans="1:8" ht="26.4" x14ac:dyDescent="0.3">
      <c r="A158" s="194" t="s">
        <v>74</v>
      </c>
      <c r="B158" s="207">
        <v>5970</v>
      </c>
      <c r="C158" s="208">
        <f>+C157</f>
        <v>5970</v>
      </c>
      <c r="D158" s="243">
        <f>+C158</f>
        <v>5970</v>
      </c>
      <c r="E158" s="243"/>
      <c r="F158" s="243">
        <f>+D158</f>
        <v>5970</v>
      </c>
      <c r="G158" s="247">
        <f>+D158</f>
        <v>5970</v>
      </c>
      <c r="H158" s="247">
        <f t="shared" ref="H158" si="18">+G158</f>
        <v>5970</v>
      </c>
    </row>
    <row r="159" spans="1:8" hidden="1" x14ac:dyDescent="0.3">
      <c r="A159" s="231" t="s">
        <v>179</v>
      </c>
      <c r="B159" s="217">
        <v>5970</v>
      </c>
      <c r="C159"/>
      <c r="D159"/>
      <c r="E159"/>
      <c r="F159"/>
      <c r="G159"/>
      <c r="H159"/>
    </row>
    <row r="160" spans="1:8" ht="39.6" x14ac:dyDescent="0.3">
      <c r="A160" s="235" t="s">
        <v>192</v>
      </c>
      <c r="B160" s="236"/>
      <c r="C160" s="237"/>
      <c r="D160" s="243"/>
      <c r="E160" s="243"/>
      <c r="F160" s="243"/>
      <c r="G160" s="247"/>
      <c r="H160" s="247"/>
    </row>
    <row r="161" spans="1:13" ht="24" customHeight="1" x14ac:dyDescent="0.3">
      <c r="A161" s="238" t="s">
        <v>194</v>
      </c>
      <c r="B161" s="236"/>
      <c r="C161" s="237"/>
      <c r="D161" s="243"/>
      <c r="E161" s="243"/>
      <c r="F161" s="243"/>
      <c r="G161" s="247"/>
      <c r="H161" s="247"/>
      <c r="J161" s="223"/>
      <c r="K161" s="224">
        <v>8057</v>
      </c>
      <c r="L161" s="225" t="s">
        <v>192</v>
      </c>
      <c r="M161" s="226">
        <f>+M162</f>
        <v>120000</v>
      </c>
    </row>
    <row r="162" spans="1:13" ht="27.6" x14ac:dyDescent="0.3">
      <c r="A162" s="239" t="str">
        <f>+A158</f>
        <v>42 Rashodi za nabavu proizvedene dugotrajne imovine</v>
      </c>
      <c r="B162" s="236"/>
      <c r="C162" s="237"/>
      <c r="D162" s="241"/>
      <c r="E162" s="241"/>
      <c r="F162" s="241"/>
      <c r="G162" s="246"/>
      <c r="H162" s="246"/>
      <c r="J162" s="227">
        <v>11</v>
      </c>
      <c r="K162" s="228">
        <v>42231</v>
      </c>
      <c r="L162" s="229" t="s">
        <v>193</v>
      </c>
      <c r="M162" s="230">
        <v>120000</v>
      </c>
    </row>
    <row r="163" spans="1:13" x14ac:dyDescent="0.3">
      <c r="A163" s="232"/>
      <c r="B163" s="233"/>
      <c r="C163" s="234"/>
    </row>
  </sheetData>
  <autoFilter ref="A6:A159" xr:uid="{663BD4DF-2F48-4232-8D9C-50284CF06480}">
    <filterColumn colId="0">
      <filters>
        <filter val="11919 OŠ MARINA GETALDIĆA"/>
        <filter val="31 Rashodi za zaposlene"/>
        <filter val="32 Materijalni rashodi"/>
        <filter val="34 Financijski rashodi"/>
        <filter val="37 Naknade građanima i kućanstvima na temelju osiguranja i druge naknade"/>
        <filter val="38 Ostali rashodi"/>
        <filter val="42 Rashodi za nabavu proizvedene dugotrajne imovine"/>
        <filter val="8054 DECENTRALIZIRANE FUNKCIJE- MINIMALNI FINANCIJSKI STANDARD"/>
        <filter val="8055 DECENTRALIZIRANE FUNKCIJE - IZNAD MINIMALNOG FINANCIJSKOG STANDARDA"/>
        <filter val="8056 KAPITALNO ULAGANJE U ŠKOLSTVO - MINIMALNI FINANCIJSKI STANDARD"/>
        <filter val="A805401 MATERIJALNI I FINANCIJSKI RASHODI"/>
        <filter val="A805502 OSTALI PROJEKTI U OSNOVNOM ŠKOLSTVU"/>
        <filter val="A805506 PRODUŽENI BORAVAK"/>
        <filter val="A805521 TEKUĆE I INVESTICIJSKO ODRŽAVANJE IZNAD MINIMALNOG STANDARDA"/>
        <filter val="A805523 STRUČNO RAZVOJNE SLUŽBE"/>
        <filter val="A805536 ASISTENT U NASTAVI"/>
        <filter val="A805539 NABAVA ŠKOLSKIH UDŽBENIKA"/>
        <filter val="A805540 SHEMA ŠKOLSKOG VOĆA"/>
        <filter val="A805543 PREHRANA ZA UČENIKE U OSNOVNIM ŠKOLAMA"/>
        <filter val="Izvor: 11 Opći prihodi i primici"/>
        <filter val="Izvor: 22 Višak/manjak prihoda"/>
        <filter val="Izvor: 25 Vlastiti prihodi proračunskih korisnika"/>
        <filter val="Izvor: 29 Višak / manjak prihoda proračunskih korisnika"/>
        <filter val="Izvor: 31 Potpore za decentralizirane izdatke"/>
        <filter val="Izvor: 42 Namjenske tekuće pomoći"/>
        <filter val="Izvor: 44 EU fondovi-pomoći"/>
        <filter val="Izvor: 49 Pomoći iz državnog proračuna za plaće te ostale rashode za zaposlene"/>
        <filter val="Izvor: 55 Donacije i ostali namjenski prihodi proračunskih korisnika"/>
        <filter val="K805602 ŠKOLSKA OPREMA"/>
        <filter val="Razdjel: 008 UPRAVNI ODJEL ZA OBRAZOVANJE, ŠPORT, SOCIJALNU SKRB I CIVILNO DRUŠTVO"/>
        <filter val="SVEUKUPNO"/>
        <filter val="T805404 REDOVNA DJELATNOST OSNOVNOG OBRAZOVANJA"/>
      </filters>
    </filterColumn>
  </autoFilter>
  <mergeCells count="2">
    <mergeCell ref="A1:H3"/>
    <mergeCell ref="B4:D4"/>
  </mergeCells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D8A87A-68C1-4223-888D-9DB4F59CBDB5}">
  <sheetPr filterMode="1"/>
  <dimension ref="A1:B152"/>
  <sheetViews>
    <sheetView topLeftCell="A113" workbookViewId="0">
      <selection activeCell="G47" sqref="G47"/>
    </sheetView>
  </sheetViews>
  <sheetFormatPr defaultRowHeight="14.4" x14ac:dyDescent="0.3"/>
  <cols>
    <col min="1" max="1" width="29.21875" style="72" customWidth="1"/>
    <col min="2" max="2" width="31.109375" style="72" customWidth="1"/>
  </cols>
  <sheetData>
    <row r="1" spans="1:2" ht="15.6" x14ac:dyDescent="0.3">
      <c r="A1" s="184" t="s">
        <v>122</v>
      </c>
      <c r="B1" s="184" t="s">
        <v>123</v>
      </c>
    </row>
    <row r="2" spans="1:2" x14ac:dyDescent="0.3">
      <c r="A2" s="185" t="s">
        <v>124</v>
      </c>
      <c r="B2" s="186">
        <v>1844728</v>
      </c>
    </row>
    <row r="3" spans="1:2" ht="52.8" x14ac:dyDescent="0.3">
      <c r="A3" s="115" t="s">
        <v>125</v>
      </c>
      <c r="B3" s="187">
        <v>1844728</v>
      </c>
    </row>
    <row r="4" spans="1:2" x14ac:dyDescent="0.3">
      <c r="A4" s="115" t="s">
        <v>126</v>
      </c>
      <c r="B4" s="187">
        <v>1844728</v>
      </c>
    </row>
    <row r="5" spans="1:2" ht="39.6" x14ac:dyDescent="0.3">
      <c r="A5" s="115" t="s">
        <v>85</v>
      </c>
      <c r="B5" s="187">
        <v>1071800</v>
      </c>
    </row>
    <row r="6" spans="1:2" ht="26.4" x14ac:dyDescent="0.3">
      <c r="A6" s="189" t="s">
        <v>86</v>
      </c>
      <c r="B6" s="190">
        <v>68000</v>
      </c>
    </row>
    <row r="7" spans="1:2" ht="26.4" x14ac:dyDescent="0.3">
      <c r="A7" s="116" t="s">
        <v>87</v>
      </c>
      <c r="B7" s="187">
        <v>68000</v>
      </c>
    </row>
    <row r="8" spans="1:2" x14ac:dyDescent="0.3">
      <c r="A8" s="115" t="s">
        <v>70</v>
      </c>
      <c r="B8" s="187">
        <v>67650</v>
      </c>
    </row>
    <row r="9" spans="1:2" ht="27" hidden="1" thickBot="1" x14ac:dyDescent="0.35">
      <c r="A9" s="182" t="s">
        <v>127</v>
      </c>
      <c r="B9" s="180">
        <v>1850</v>
      </c>
    </row>
    <row r="10" spans="1:2" ht="40.200000000000003" hidden="1" thickBot="1" x14ac:dyDescent="0.35">
      <c r="A10" s="182" t="s">
        <v>128</v>
      </c>
      <c r="B10" s="180">
        <v>1200</v>
      </c>
    </row>
    <row r="11" spans="1:2" ht="40.200000000000003" hidden="1" thickBot="1" x14ac:dyDescent="0.35">
      <c r="A11" s="182" t="s">
        <v>129</v>
      </c>
      <c r="B11" s="180">
        <v>1500</v>
      </c>
    </row>
    <row r="12" spans="1:2" ht="27" hidden="1" thickBot="1" x14ac:dyDescent="0.35">
      <c r="A12" s="182" t="s">
        <v>130</v>
      </c>
      <c r="B12" s="181">
        <v>400</v>
      </c>
    </row>
    <row r="13" spans="1:2" ht="27" hidden="1" thickBot="1" x14ac:dyDescent="0.35">
      <c r="A13" s="182" t="s">
        <v>131</v>
      </c>
      <c r="B13" s="183"/>
    </row>
    <row r="14" spans="1:2" ht="15" hidden="1" thickBot="1" x14ac:dyDescent="0.35">
      <c r="A14" s="182" t="s">
        <v>132</v>
      </c>
      <c r="B14" s="180">
        <v>2000</v>
      </c>
    </row>
    <row r="15" spans="1:2" ht="40.200000000000003" hidden="1" thickBot="1" x14ac:dyDescent="0.35">
      <c r="A15" s="182" t="s">
        <v>133</v>
      </c>
      <c r="B15" s="180">
        <v>1300</v>
      </c>
    </row>
    <row r="16" spans="1:2" ht="27" hidden="1" thickBot="1" x14ac:dyDescent="0.35">
      <c r="A16" s="182" t="s">
        <v>134</v>
      </c>
      <c r="B16" s="180">
        <v>2500</v>
      </c>
    </row>
    <row r="17" spans="1:2" ht="27" hidden="1" thickBot="1" x14ac:dyDescent="0.35">
      <c r="A17" s="182" t="s">
        <v>135</v>
      </c>
      <c r="B17" s="180">
        <v>1800</v>
      </c>
    </row>
    <row r="18" spans="1:2" ht="40.200000000000003" hidden="1" thickBot="1" x14ac:dyDescent="0.35">
      <c r="A18" s="182" t="s">
        <v>136</v>
      </c>
      <c r="B18" s="180">
        <v>2700</v>
      </c>
    </row>
    <row r="19" spans="1:2" ht="15" hidden="1" thickBot="1" x14ac:dyDescent="0.35">
      <c r="A19" s="182" t="s">
        <v>137</v>
      </c>
      <c r="B19" s="180">
        <v>14312</v>
      </c>
    </row>
    <row r="20" spans="1:2" ht="15" hidden="1" thickBot="1" x14ac:dyDescent="0.35">
      <c r="A20" s="182" t="s">
        <v>138</v>
      </c>
      <c r="B20" s="181">
        <v>48</v>
      </c>
    </row>
    <row r="21" spans="1:2" ht="53.4" hidden="1" thickBot="1" x14ac:dyDescent="0.35">
      <c r="A21" s="182" t="s">
        <v>139</v>
      </c>
      <c r="B21" s="180">
        <v>1000</v>
      </c>
    </row>
    <row r="22" spans="1:2" ht="53.4" hidden="1" thickBot="1" x14ac:dyDescent="0.35">
      <c r="A22" s="182" t="s">
        <v>140</v>
      </c>
      <c r="B22" s="180">
        <v>1000</v>
      </c>
    </row>
    <row r="23" spans="1:2" ht="15" hidden="1" thickBot="1" x14ac:dyDescent="0.35">
      <c r="A23" s="182" t="s">
        <v>141</v>
      </c>
      <c r="B23" s="180">
        <v>1100</v>
      </c>
    </row>
    <row r="24" spans="1:2" ht="27" hidden="1" thickBot="1" x14ac:dyDescent="0.35">
      <c r="A24" s="182" t="s">
        <v>142</v>
      </c>
      <c r="B24" s="181">
        <v>380</v>
      </c>
    </row>
    <row r="25" spans="1:2" ht="27" hidden="1" thickBot="1" x14ac:dyDescent="0.35">
      <c r="A25" s="182" t="s">
        <v>143</v>
      </c>
      <c r="B25" s="180">
        <v>2500</v>
      </c>
    </row>
    <row r="26" spans="1:2" ht="27" hidden="1" thickBot="1" x14ac:dyDescent="0.35">
      <c r="A26" s="182" t="s">
        <v>144</v>
      </c>
      <c r="B26" s="181">
        <v>210</v>
      </c>
    </row>
    <row r="27" spans="1:2" ht="27" hidden="1" thickBot="1" x14ac:dyDescent="0.35">
      <c r="A27" s="182" t="s">
        <v>145</v>
      </c>
      <c r="B27" s="181">
        <v>430</v>
      </c>
    </row>
    <row r="28" spans="1:2" ht="40.200000000000003" hidden="1" thickBot="1" x14ac:dyDescent="0.35">
      <c r="A28" s="182" t="s">
        <v>146</v>
      </c>
      <c r="B28" s="180">
        <v>3500</v>
      </c>
    </row>
    <row r="29" spans="1:2" ht="40.200000000000003" hidden="1" thickBot="1" x14ac:dyDescent="0.35">
      <c r="A29" s="182" t="s">
        <v>147</v>
      </c>
      <c r="B29" s="180">
        <v>3500</v>
      </c>
    </row>
    <row r="30" spans="1:2" ht="27" hidden="1" thickBot="1" x14ac:dyDescent="0.35">
      <c r="A30" s="182" t="s">
        <v>148</v>
      </c>
      <c r="B30" s="180">
        <v>1750</v>
      </c>
    </row>
    <row r="31" spans="1:2" ht="15" hidden="1" thickBot="1" x14ac:dyDescent="0.35">
      <c r="A31" s="182" t="s">
        <v>149</v>
      </c>
      <c r="B31" s="180">
        <v>1800</v>
      </c>
    </row>
    <row r="32" spans="1:2" ht="27" hidden="1" thickBot="1" x14ac:dyDescent="0.35">
      <c r="A32" s="182" t="s">
        <v>150</v>
      </c>
      <c r="B32" s="180">
        <v>2000</v>
      </c>
    </row>
    <row r="33" spans="1:2" ht="27" hidden="1" thickBot="1" x14ac:dyDescent="0.35">
      <c r="A33" s="182" t="s">
        <v>151</v>
      </c>
      <c r="B33" s="181">
        <v>600</v>
      </c>
    </row>
    <row r="34" spans="1:2" ht="27" hidden="1" thickBot="1" x14ac:dyDescent="0.35">
      <c r="A34" s="182" t="s">
        <v>152</v>
      </c>
      <c r="B34" s="180">
        <v>1800</v>
      </c>
    </row>
    <row r="35" spans="1:2" ht="40.200000000000003" hidden="1" thickBot="1" x14ac:dyDescent="0.35">
      <c r="A35" s="182" t="s">
        <v>153</v>
      </c>
      <c r="B35" s="180">
        <v>2900</v>
      </c>
    </row>
    <row r="36" spans="1:2" ht="27" hidden="1" thickBot="1" x14ac:dyDescent="0.35">
      <c r="A36" s="182" t="s">
        <v>154</v>
      </c>
      <c r="B36" s="180">
        <v>2500</v>
      </c>
    </row>
    <row r="37" spans="1:2" ht="40.200000000000003" hidden="1" thickBot="1" x14ac:dyDescent="0.35">
      <c r="A37" s="182" t="s">
        <v>155</v>
      </c>
      <c r="B37" s="180">
        <v>1500</v>
      </c>
    </row>
    <row r="38" spans="1:2" ht="15" hidden="1" thickBot="1" x14ac:dyDescent="0.35">
      <c r="A38" s="182" t="s">
        <v>156</v>
      </c>
      <c r="B38" s="180">
        <v>3400</v>
      </c>
    </row>
    <row r="39" spans="1:2" ht="27" hidden="1" thickBot="1" x14ac:dyDescent="0.35">
      <c r="A39" s="182" t="s">
        <v>157</v>
      </c>
      <c r="B39" s="183"/>
    </row>
    <row r="40" spans="1:2" ht="27" hidden="1" thickBot="1" x14ac:dyDescent="0.35">
      <c r="A40" s="182" t="s">
        <v>158</v>
      </c>
      <c r="B40" s="180">
        <v>2200</v>
      </c>
    </row>
    <row r="41" spans="1:2" ht="15" hidden="1" thickBot="1" x14ac:dyDescent="0.35">
      <c r="A41" s="182" t="s">
        <v>159</v>
      </c>
      <c r="B41" s="180">
        <v>3300</v>
      </c>
    </row>
    <row r="42" spans="1:2" ht="15" hidden="1" thickBot="1" x14ac:dyDescent="0.35">
      <c r="A42" s="182" t="s">
        <v>160</v>
      </c>
      <c r="B42" s="181">
        <v>150</v>
      </c>
    </row>
    <row r="43" spans="1:2" ht="27" hidden="1" thickBot="1" x14ac:dyDescent="0.35">
      <c r="A43" s="182" t="s">
        <v>161</v>
      </c>
      <c r="B43" s="181">
        <v>400</v>
      </c>
    </row>
    <row r="44" spans="1:2" ht="26.4" hidden="1" x14ac:dyDescent="0.3">
      <c r="A44" s="199" t="s">
        <v>162</v>
      </c>
      <c r="B44" s="200">
        <v>120</v>
      </c>
    </row>
    <row r="45" spans="1:2" x14ac:dyDescent="0.3">
      <c r="A45" s="115" t="s">
        <v>71</v>
      </c>
      <c r="B45" s="188">
        <v>350</v>
      </c>
    </row>
    <row r="46" spans="1:2" ht="26.4" hidden="1" x14ac:dyDescent="0.3">
      <c r="A46" s="199" t="s">
        <v>163</v>
      </c>
      <c r="B46" s="200">
        <v>350</v>
      </c>
    </row>
    <row r="47" spans="1:2" ht="39.6" x14ac:dyDescent="0.3">
      <c r="A47" s="192" t="s">
        <v>88</v>
      </c>
      <c r="B47" s="190">
        <v>1003800</v>
      </c>
    </row>
    <row r="48" spans="1:2" ht="39.6" x14ac:dyDescent="0.3">
      <c r="A48" s="116" t="s">
        <v>89</v>
      </c>
      <c r="B48" s="187">
        <v>1003800</v>
      </c>
    </row>
    <row r="49" spans="1:2" x14ac:dyDescent="0.3">
      <c r="A49" s="115" t="s">
        <v>69</v>
      </c>
      <c r="B49" s="187">
        <v>979800</v>
      </c>
    </row>
    <row r="50" spans="1:2" ht="15" hidden="1" thickBot="1" x14ac:dyDescent="0.35">
      <c r="A50" s="182" t="s">
        <v>164</v>
      </c>
      <c r="B50" s="180">
        <v>805000</v>
      </c>
    </row>
    <row r="51" spans="1:2" ht="15" hidden="1" thickBot="1" x14ac:dyDescent="0.35">
      <c r="A51" s="182" t="s">
        <v>165</v>
      </c>
      <c r="B51" s="180">
        <v>5600</v>
      </c>
    </row>
    <row r="52" spans="1:2" ht="15" hidden="1" thickBot="1" x14ac:dyDescent="0.35">
      <c r="A52" s="182" t="s">
        <v>166</v>
      </c>
      <c r="B52" s="180">
        <v>14000</v>
      </c>
    </row>
    <row r="53" spans="1:2" ht="15" hidden="1" thickBot="1" x14ac:dyDescent="0.35">
      <c r="A53" s="182" t="s">
        <v>167</v>
      </c>
      <c r="B53" s="180">
        <v>4700</v>
      </c>
    </row>
    <row r="54" spans="1:2" ht="27" hidden="1" thickBot="1" x14ac:dyDescent="0.35">
      <c r="A54" s="182" t="s">
        <v>168</v>
      </c>
      <c r="B54" s="180">
        <v>2000</v>
      </c>
    </row>
    <row r="55" spans="1:2" ht="27" hidden="1" thickBot="1" x14ac:dyDescent="0.35">
      <c r="A55" s="182" t="s">
        <v>169</v>
      </c>
      <c r="B55" s="180">
        <v>13500</v>
      </c>
    </row>
    <row r="56" spans="1:2" ht="27" hidden="1" thickBot="1" x14ac:dyDescent="0.35">
      <c r="A56" s="182" t="s">
        <v>170</v>
      </c>
      <c r="B56" s="180">
        <v>3000</v>
      </c>
    </row>
    <row r="57" spans="1:2" ht="39.6" hidden="1" x14ac:dyDescent="0.3">
      <c r="A57" s="199" t="s">
        <v>171</v>
      </c>
      <c r="B57" s="201">
        <v>132000</v>
      </c>
    </row>
    <row r="58" spans="1:2" x14ac:dyDescent="0.3">
      <c r="A58" s="115" t="s">
        <v>70</v>
      </c>
      <c r="B58" s="187">
        <v>24000</v>
      </c>
    </row>
    <row r="59" spans="1:2" ht="40.200000000000003" hidden="1" thickBot="1" x14ac:dyDescent="0.35">
      <c r="A59" s="182" t="s">
        <v>172</v>
      </c>
      <c r="B59" s="180">
        <v>21000</v>
      </c>
    </row>
    <row r="60" spans="1:2" ht="52.8" hidden="1" x14ac:dyDescent="0.3">
      <c r="A60" s="199" t="s">
        <v>173</v>
      </c>
      <c r="B60" s="201">
        <v>3000</v>
      </c>
    </row>
    <row r="61" spans="1:2" ht="52.8" x14ac:dyDescent="0.3">
      <c r="A61" s="115" t="s">
        <v>90</v>
      </c>
      <c r="B61" s="187">
        <v>766958</v>
      </c>
    </row>
    <row r="62" spans="1:2" ht="26.4" x14ac:dyDescent="0.3">
      <c r="A62" s="189" t="s">
        <v>91</v>
      </c>
      <c r="B62" s="190">
        <v>519538</v>
      </c>
    </row>
    <row r="63" spans="1:2" ht="26.4" x14ac:dyDescent="0.3">
      <c r="A63" s="116" t="s">
        <v>92</v>
      </c>
      <c r="B63" s="187">
        <v>15138</v>
      </c>
    </row>
    <row r="64" spans="1:2" x14ac:dyDescent="0.3">
      <c r="A64" s="115" t="s">
        <v>70</v>
      </c>
      <c r="B64" s="187">
        <v>15138</v>
      </c>
    </row>
    <row r="65" spans="1:2" ht="27" hidden="1" thickBot="1" x14ac:dyDescent="0.35">
      <c r="A65" s="182" t="s">
        <v>174</v>
      </c>
      <c r="B65" s="181">
        <v>350</v>
      </c>
    </row>
    <row r="66" spans="1:2" ht="40.200000000000003" hidden="1" thickBot="1" x14ac:dyDescent="0.35">
      <c r="A66" s="182" t="s">
        <v>175</v>
      </c>
      <c r="B66" s="180">
        <v>3550</v>
      </c>
    </row>
    <row r="67" spans="1:2" hidden="1" x14ac:dyDescent="0.3">
      <c r="A67" s="199" t="s">
        <v>137</v>
      </c>
      <c r="B67" s="201">
        <v>11238</v>
      </c>
    </row>
    <row r="68" spans="1:2" ht="26.4" x14ac:dyDescent="0.3">
      <c r="A68" s="116" t="s">
        <v>93</v>
      </c>
      <c r="B68" s="188">
        <v>180</v>
      </c>
    </row>
    <row r="69" spans="1:2" x14ac:dyDescent="0.3">
      <c r="A69" s="115" t="s">
        <v>70</v>
      </c>
      <c r="B69" s="188">
        <v>180</v>
      </c>
    </row>
    <row r="70" spans="1:2" ht="39.6" hidden="1" x14ac:dyDescent="0.3">
      <c r="A70" s="199" t="s">
        <v>136</v>
      </c>
      <c r="B70" s="200">
        <v>180</v>
      </c>
    </row>
    <row r="71" spans="1:2" ht="39.6" x14ac:dyDescent="0.3">
      <c r="A71" s="116" t="s">
        <v>94</v>
      </c>
      <c r="B71" s="187">
        <v>1430</v>
      </c>
    </row>
    <row r="72" spans="1:2" x14ac:dyDescent="0.3">
      <c r="A72" s="115" t="s">
        <v>70</v>
      </c>
      <c r="B72" s="187">
        <v>1383</v>
      </c>
    </row>
    <row r="73" spans="1:2" ht="39.6" hidden="1" x14ac:dyDescent="0.3">
      <c r="A73" s="199" t="s">
        <v>136</v>
      </c>
      <c r="B73" s="201">
        <v>1383</v>
      </c>
    </row>
    <row r="74" spans="1:2" x14ac:dyDescent="0.3">
      <c r="A74" s="115" t="s">
        <v>176</v>
      </c>
      <c r="B74" s="188">
        <v>7</v>
      </c>
    </row>
    <row r="75" spans="1:2" ht="26.4" hidden="1" x14ac:dyDescent="0.3">
      <c r="A75" s="199" t="s">
        <v>177</v>
      </c>
      <c r="B75" s="200">
        <v>7</v>
      </c>
    </row>
    <row r="76" spans="1:2" ht="26.4" x14ac:dyDescent="0.3">
      <c r="A76" s="115" t="s">
        <v>74</v>
      </c>
      <c r="B76" s="188">
        <v>40</v>
      </c>
    </row>
    <row r="77" spans="1:2" hidden="1" x14ac:dyDescent="0.3">
      <c r="A77" s="199" t="s">
        <v>178</v>
      </c>
      <c r="B77" s="200">
        <v>40</v>
      </c>
    </row>
    <row r="78" spans="1:2" ht="39.6" x14ac:dyDescent="0.3">
      <c r="A78" s="116" t="s">
        <v>95</v>
      </c>
      <c r="B78" s="187">
        <v>502790</v>
      </c>
    </row>
    <row r="79" spans="1:2" x14ac:dyDescent="0.3">
      <c r="A79" s="115" t="s">
        <v>70</v>
      </c>
      <c r="B79" s="187">
        <v>2100</v>
      </c>
    </row>
    <row r="80" spans="1:2" ht="40.200000000000003" hidden="1" thickBot="1" x14ac:dyDescent="0.35">
      <c r="A80" s="182" t="s">
        <v>136</v>
      </c>
      <c r="B80" s="180">
        <v>1400</v>
      </c>
    </row>
    <row r="81" spans="1:2" ht="26.4" hidden="1" x14ac:dyDescent="0.3">
      <c r="A81" s="199" t="s">
        <v>145</v>
      </c>
      <c r="B81" s="200">
        <v>700</v>
      </c>
    </row>
    <row r="82" spans="1:2" x14ac:dyDescent="0.3">
      <c r="A82" s="115" t="s">
        <v>176</v>
      </c>
      <c r="B82" s="188">
        <v>690</v>
      </c>
    </row>
    <row r="83" spans="1:2" ht="26.4" hidden="1" x14ac:dyDescent="0.3">
      <c r="A83" s="199" t="s">
        <v>177</v>
      </c>
      <c r="B83" s="200">
        <v>690</v>
      </c>
    </row>
    <row r="84" spans="1:2" ht="26.4" x14ac:dyDescent="0.3">
      <c r="A84" s="115" t="s">
        <v>74</v>
      </c>
      <c r="B84" s="187">
        <v>500000</v>
      </c>
    </row>
    <row r="85" spans="1:2" hidden="1" x14ac:dyDescent="0.3">
      <c r="A85" s="199" t="s">
        <v>179</v>
      </c>
      <c r="B85" s="201">
        <v>500000</v>
      </c>
    </row>
    <row r="86" spans="1:2" ht="26.4" x14ac:dyDescent="0.3">
      <c r="A86" s="189" t="s">
        <v>96</v>
      </c>
      <c r="B86" s="190">
        <v>83460</v>
      </c>
    </row>
    <row r="87" spans="1:2" ht="26.4" x14ac:dyDescent="0.3">
      <c r="A87" s="116" t="s">
        <v>92</v>
      </c>
      <c r="B87" s="187">
        <v>63460</v>
      </c>
    </row>
    <row r="88" spans="1:2" x14ac:dyDescent="0.3">
      <c r="A88" s="115" t="s">
        <v>69</v>
      </c>
      <c r="B88" s="187">
        <v>40100</v>
      </c>
    </row>
    <row r="89" spans="1:2" ht="15" hidden="1" thickBot="1" x14ac:dyDescent="0.35">
      <c r="A89" s="182" t="s">
        <v>164</v>
      </c>
      <c r="B89" s="180">
        <v>33300</v>
      </c>
    </row>
    <row r="90" spans="1:2" ht="15" hidden="1" thickBot="1" x14ac:dyDescent="0.35">
      <c r="A90" s="182" t="s">
        <v>166</v>
      </c>
      <c r="B90" s="181">
        <v>800</v>
      </c>
    </row>
    <row r="91" spans="1:2" ht="27" hidden="1" thickBot="1" x14ac:dyDescent="0.35">
      <c r="A91" s="182" t="s">
        <v>169</v>
      </c>
      <c r="B91" s="181">
        <v>600</v>
      </c>
    </row>
    <row r="92" spans="1:2" ht="39.6" hidden="1" x14ac:dyDescent="0.3">
      <c r="A92" s="199" t="s">
        <v>171</v>
      </c>
      <c r="B92" s="201">
        <v>5400</v>
      </c>
    </row>
    <row r="93" spans="1:2" x14ac:dyDescent="0.3">
      <c r="A93" s="115" t="s">
        <v>70</v>
      </c>
      <c r="B93" s="187">
        <v>1360</v>
      </c>
    </row>
    <row r="94" spans="1:2" ht="27" hidden="1" thickBot="1" x14ac:dyDescent="0.35">
      <c r="A94" s="182" t="s">
        <v>127</v>
      </c>
      <c r="B94" s="181">
        <v>200</v>
      </c>
    </row>
    <row r="95" spans="1:2" ht="40.200000000000003" hidden="1" thickBot="1" x14ac:dyDescent="0.35">
      <c r="A95" s="182" t="s">
        <v>172</v>
      </c>
      <c r="B95" s="180">
        <v>1000</v>
      </c>
    </row>
    <row r="96" spans="1:2" ht="39.6" hidden="1" x14ac:dyDescent="0.3">
      <c r="A96" s="199" t="s">
        <v>153</v>
      </c>
      <c r="B96" s="200">
        <v>160</v>
      </c>
    </row>
    <row r="97" spans="1:2" ht="39.6" x14ac:dyDescent="0.3">
      <c r="A97" s="115" t="s">
        <v>72</v>
      </c>
      <c r="B97" s="187">
        <v>22000</v>
      </c>
    </row>
    <row r="98" spans="1:2" hidden="1" x14ac:dyDescent="0.3">
      <c r="A98" s="199" t="s">
        <v>180</v>
      </c>
      <c r="B98" s="201">
        <v>22000</v>
      </c>
    </row>
    <row r="99" spans="1:2" ht="39.6" x14ac:dyDescent="0.3">
      <c r="A99" s="116" t="s">
        <v>95</v>
      </c>
      <c r="B99" s="187">
        <v>20000</v>
      </c>
    </row>
    <row r="100" spans="1:2" ht="39.6" x14ac:dyDescent="0.3">
      <c r="A100" s="115" t="s">
        <v>72</v>
      </c>
      <c r="B100" s="187">
        <v>20000</v>
      </c>
    </row>
    <row r="101" spans="1:2" hidden="1" x14ac:dyDescent="0.3">
      <c r="A101" s="199" t="s">
        <v>180</v>
      </c>
      <c r="B101" s="201">
        <v>20000</v>
      </c>
    </row>
    <row r="102" spans="1:2" ht="26.4" x14ac:dyDescent="0.3">
      <c r="A102" s="189" t="s">
        <v>99</v>
      </c>
      <c r="B102" s="190">
        <v>25760</v>
      </c>
    </row>
    <row r="103" spans="1:2" ht="26.4" x14ac:dyDescent="0.3">
      <c r="A103" s="116" t="s">
        <v>92</v>
      </c>
      <c r="B103" s="187">
        <v>25760</v>
      </c>
    </row>
    <row r="104" spans="1:2" x14ac:dyDescent="0.3">
      <c r="A104" s="115" t="s">
        <v>69</v>
      </c>
      <c r="B104" s="187">
        <v>24000</v>
      </c>
    </row>
    <row r="105" spans="1:2" ht="15" hidden="1" thickBot="1" x14ac:dyDescent="0.35">
      <c r="A105" s="182" t="s">
        <v>164</v>
      </c>
      <c r="B105" s="180">
        <v>20000</v>
      </c>
    </row>
    <row r="106" spans="1:2" ht="15" hidden="1" thickBot="1" x14ac:dyDescent="0.35">
      <c r="A106" s="182" t="s">
        <v>166</v>
      </c>
      <c r="B106" s="181">
        <v>400</v>
      </c>
    </row>
    <row r="107" spans="1:2" ht="27" hidden="1" thickBot="1" x14ac:dyDescent="0.35">
      <c r="A107" s="182" t="s">
        <v>169</v>
      </c>
      <c r="B107" s="181">
        <v>300</v>
      </c>
    </row>
    <row r="108" spans="1:2" ht="39.6" hidden="1" x14ac:dyDescent="0.3">
      <c r="A108" s="199" t="s">
        <v>171</v>
      </c>
      <c r="B108" s="201">
        <v>3300</v>
      </c>
    </row>
    <row r="109" spans="1:2" x14ac:dyDescent="0.3">
      <c r="A109" s="115" t="s">
        <v>70</v>
      </c>
      <c r="B109" s="187">
        <v>1760</v>
      </c>
    </row>
    <row r="110" spans="1:2" ht="27" hidden="1" thickBot="1" x14ac:dyDescent="0.35">
      <c r="A110" s="182" t="s">
        <v>127</v>
      </c>
      <c r="B110" s="181">
        <v>200</v>
      </c>
    </row>
    <row r="111" spans="1:2" ht="40.200000000000003" hidden="1" thickBot="1" x14ac:dyDescent="0.35">
      <c r="A111" s="182" t="s">
        <v>172</v>
      </c>
      <c r="B111" s="180">
        <v>1400</v>
      </c>
    </row>
    <row r="112" spans="1:2" ht="39.6" hidden="1" x14ac:dyDescent="0.3">
      <c r="A112" s="199" t="s">
        <v>153</v>
      </c>
      <c r="B112" s="200">
        <v>160</v>
      </c>
    </row>
    <row r="113" spans="1:2" x14ac:dyDescent="0.3">
      <c r="A113" s="189" t="s">
        <v>100</v>
      </c>
      <c r="B113" s="190">
        <v>45020</v>
      </c>
    </row>
    <row r="114" spans="1:2" ht="26.4" x14ac:dyDescent="0.3">
      <c r="A114" s="116" t="s">
        <v>92</v>
      </c>
      <c r="B114" s="187">
        <v>16320</v>
      </c>
    </row>
    <row r="115" spans="1:2" x14ac:dyDescent="0.3">
      <c r="A115" s="115" t="s">
        <v>69</v>
      </c>
      <c r="B115" s="187">
        <v>13900</v>
      </c>
    </row>
    <row r="116" spans="1:2" ht="15" hidden="1" thickBot="1" x14ac:dyDescent="0.35">
      <c r="A116" s="182" t="s">
        <v>164</v>
      </c>
      <c r="B116" s="180">
        <v>8400</v>
      </c>
    </row>
    <row r="117" spans="1:2" ht="15" hidden="1" thickBot="1" x14ac:dyDescent="0.35">
      <c r="A117" s="182" t="s">
        <v>166</v>
      </c>
      <c r="B117" s="180">
        <v>2550</v>
      </c>
    </row>
    <row r="118" spans="1:2" ht="27" hidden="1" thickBot="1" x14ac:dyDescent="0.35">
      <c r="A118" s="182" t="s">
        <v>169</v>
      </c>
      <c r="B118" s="180">
        <v>1500</v>
      </c>
    </row>
    <row r="119" spans="1:2" ht="39.6" hidden="1" x14ac:dyDescent="0.3">
      <c r="A119" s="199" t="s">
        <v>171</v>
      </c>
      <c r="B119" s="201">
        <v>1450</v>
      </c>
    </row>
    <row r="120" spans="1:2" x14ac:dyDescent="0.3">
      <c r="A120" s="115" t="s">
        <v>70</v>
      </c>
      <c r="B120" s="187">
        <v>2420</v>
      </c>
    </row>
    <row r="121" spans="1:2" ht="27" hidden="1" thickBot="1" x14ac:dyDescent="0.35">
      <c r="A121" s="182" t="s">
        <v>127</v>
      </c>
      <c r="B121" s="181">
        <v>200</v>
      </c>
    </row>
    <row r="122" spans="1:2" ht="39.6" hidden="1" x14ac:dyDescent="0.3">
      <c r="A122" s="199" t="s">
        <v>172</v>
      </c>
      <c r="B122" s="201">
        <v>2220</v>
      </c>
    </row>
    <row r="123" spans="1:2" x14ac:dyDescent="0.3">
      <c r="A123" s="116" t="s">
        <v>101</v>
      </c>
      <c r="B123" s="187">
        <v>28700</v>
      </c>
    </row>
    <row r="124" spans="1:2" x14ac:dyDescent="0.3">
      <c r="A124" s="115" t="s">
        <v>69</v>
      </c>
      <c r="B124" s="187">
        <v>28700</v>
      </c>
    </row>
    <row r="125" spans="1:2" ht="15" hidden="1" thickBot="1" x14ac:dyDescent="0.35">
      <c r="A125" s="182" t="s">
        <v>164</v>
      </c>
      <c r="B125" s="180">
        <v>24300</v>
      </c>
    </row>
    <row r="126" spans="1:2" ht="39.6" hidden="1" x14ac:dyDescent="0.3">
      <c r="A126" s="199" t="s">
        <v>171</v>
      </c>
      <c r="B126" s="201">
        <v>4400</v>
      </c>
    </row>
    <row r="127" spans="1:2" x14ac:dyDescent="0.3">
      <c r="A127" s="115" t="s">
        <v>70</v>
      </c>
      <c r="B127" s="188">
        <v>0</v>
      </c>
    </row>
    <row r="128" spans="1:2" ht="39.6" hidden="1" x14ac:dyDescent="0.3">
      <c r="A128" s="199" t="s">
        <v>172</v>
      </c>
      <c r="B128" s="202"/>
    </row>
    <row r="129" spans="1:2" ht="26.4" x14ac:dyDescent="0.3">
      <c r="A129" s="189" t="s">
        <v>102</v>
      </c>
      <c r="B129" s="190">
        <v>19000</v>
      </c>
    </row>
    <row r="130" spans="1:2" ht="39.6" x14ac:dyDescent="0.3">
      <c r="A130" s="116" t="s">
        <v>95</v>
      </c>
      <c r="B130" s="187">
        <v>19000</v>
      </c>
    </row>
    <row r="131" spans="1:2" ht="26.4" x14ac:dyDescent="0.3">
      <c r="A131" s="115" t="s">
        <v>74</v>
      </c>
      <c r="B131" s="187">
        <v>19000</v>
      </c>
    </row>
    <row r="132" spans="1:2" hidden="1" x14ac:dyDescent="0.3">
      <c r="A132" s="199" t="s">
        <v>178</v>
      </c>
      <c r="B132" s="201">
        <v>19000</v>
      </c>
    </row>
    <row r="133" spans="1:2" ht="26.4" x14ac:dyDescent="0.3">
      <c r="A133" s="189" t="s">
        <v>103</v>
      </c>
      <c r="B133" s="190">
        <v>1730</v>
      </c>
    </row>
    <row r="134" spans="1:2" ht="26.4" x14ac:dyDescent="0.3">
      <c r="A134" s="116" t="s">
        <v>104</v>
      </c>
      <c r="B134" s="188">
        <v>100</v>
      </c>
    </row>
    <row r="135" spans="1:2" x14ac:dyDescent="0.3">
      <c r="A135" s="115" t="s">
        <v>70</v>
      </c>
      <c r="B135" s="188">
        <v>100</v>
      </c>
    </row>
    <row r="136" spans="1:2" hidden="1" x14ac:dyDescent="0.3">
      <c r="A136" s="199" t="s">
        <v>181</v>
      </c>
      <c r="B136" s="200">
        <v>100</v>
      </c>
    </row>
    <row r="137" spans="1:2" x14ac:dyDescent="0.3">
      <c r="A137" s="116" t="s">
        <v>101</v>
      </c>
      <c r="B137" s="187">
        <v>1630</v>
      </c>
    </row>
    <row r="138" spans="1:2" x14ac:dyDescent="0.3">
      <c r="A138" s="115" t="s">
        <v>70</v>
      </c>
      <c r="B138" s="187">
        <v>1630</v>
      </c>
    </row>
    <row r="139" spans="1:2" hidden="1" x14ac:dyDescent="0.3">
      <c r="A139" s="199" t="s">
        <v>181</v>
      </c>
      <c r="B139" s="201">
        <v>1630</v>
      </c>
    </row>
    <row r="140" spans="1:2" ht="39.6" x14ac:dyDescent="0.3">
      <c r="A140" s="189" t="s">
        <v>105</v>
      </c>
      <c r="B140" s="190">
        <v>72450</v>
      </c>
    </row>
    <row r="141" spans="1:2" ht="39.6" x14ac:dyDescent="0.3">
      <c r="A141" s="116" t="s">
        <v>95</v>
      </c>
      <c r="B141" s="187">
        <v>72450</v>
      </c>
    </row>
    <row r="142" spans="1:2" x14ac:dyDescent="0.3">
      <c r="A142" s="115" t="s">
        <v>70</v>
      </c>
      <c r="B142" s="187">
        <v>72450</v>
      </c>
    </row>
    <row r="143" spans="1:2" hidden="1" x14ac:dyDescent="0.3">
      <c r="A143" s="199" t="s">
        <v>181</v>
      </c>
      <c r="B143" s="201">
        <v>72450</v>
      </c>
    </row>
    <row r="144" spans="1:2" ht="39.6" x14ac:dyDescent="0.3">
      <c r="A144" s="115" t="s">
        <v>106</v>
      </c>
      <c r="B144" s="187">
        <v>5970</v>
      </c>
    </row>
    <row r="145" spans="1:2" x14ac:dyDescent="0.3">
      <c r="A145" s="189" t="s">
        <v>107</v>
      </c>
      <c r="B145" s="190">
        <v>5970</v>
      </c>
    </row>
    <row r="146" spans="1:2" ht="26.4" x14ac:dyDescent="0.3">
      <c r="A146" s="116" t="s">
        <v>92</v>
      </c>
      <c r="B146" s="191"/>
    </row>
    <row r="147" spans="1:2" x14ac:dyDescent="0.3">
      <c r="A147" s="115" t="s">
        <v>70</v>
      </c>
      <c r="B147" s="188">
        <v>0</v>
      </c>
    </row>
    <row r="148" spans="1:2" ht="39.6" hidden="1" x14ac:dyDescent="0.3">
      <c r="A148" s="199" t="s">
        <v>175</v>
      </c>
      <c r="B148" s="202"/>
    </row>
    <row r="149" spans="1:2" ht="26.4" x14ac:dyDescent="0.3">
      <c r="A149" s="116" t="s">
        <v>87</v>
      </c>
      <c r="B149" s="187">
        <v>5970</v>
      </c>
    </row>
    <row r="150" spans="1:2" ht="26.4" x14ac:dyDescent="0.3">
      <c r="A150" s="115" t="s">
        <v>74</v>
      </c>
      <c r="B150" s="187">
        <v>5970</v>
      </c>
    </row>
    <row r="151" spans="1:2" ht="15" hidden="1" thickBot="1" x14ac:dyDescent="0.35">
      <c r="A151" s="182" t="s">
        <v>179</v>
      </c>
      <c r="B151" s="180">
        <v>3470</v>
      </c>
    </row>
    <row r="152" spans="1:2" hidden="1" x14ac:dyDescent="0.3">
      <c r="A152" s="199" t="s">
        <v>178</v>
      </c>
      <c r="B152" s="201">
        <v>2500</v>
      </c>
    </row>
  </sheetData>
  <autoFilter ref="A1:A152" xr:uid="{362EAA2D-E5D0-4F53-A11F-32D6945B2C53}">
    <filterColumn colId="0">
      <filters>
        <filter val="11919 OŠ MARINA GETALDIĆA"/>
        <filter val="31 Rashodi za zaposlene"/>
        <filter val="32 Materijalni rashodi"/>
        <filter val="34 Financijski rashodi"/>
        <filter val="37 Naknade građanima i kućanstvima na temelju osiguranja i druge naknade"/>
        <filter val="38 Ostali rashodi"/>
        <filter val="42 Rashodi za nabavu proizvedene dugotrajne imovine"/>
        <filter val="8054 DECENTRALIZIRANE FUNKCIJE- MINIMALNI FINANCIJSKI STANDARD"/>
        <filter val="8055 DECENTRALIZIRANE FUNKCIJE - IZNAD MINIMALNOG FINANCIJSKOG STANDARDA"/>
        <filter val="8056 KAPITALNO ULAGANJE U ŠKOLSTVO - MINIMALNI FINANCIJSKI STANDARD"/>
        <filter val="A805401 MATERIJALNI I FINANCIJSKI RASHODI"/>
        <filter val="A805502 OSTALI PROJEKTI U OSNOVNOM ŠKOLSTVU"/>
        <filter val="A805506 PRODUŽENI BORAVAK"/>
        <filter val="A805523 STRUČNO RAZVOJNE SLUŽBE"/>
        <filter val="A805536 ASISTENT U NASTAVI"/>
        <filter val="A805539 NABAVA ŠKOLSKIH UDŽBENIKA"/>
        <filter val="A805540 SHEMA ŠKOLSKOG VOĆA"/>
        <filter val="A805543 PREHRANA ZA UČENIKE U OSNOVNIM ŠKOLAMA"/>
        <filter val="Izvor: 11 Opći prihodi i primici"/>
        <filter val="Izvor: 25 Vlastiti prihodi proračunskih korisnika"/>
        <filter val="Izvor: 29 Višak / manjak prihoda proračunskih korisnika"/>
        <filter val="Izvor: 31 Potpore za decentralizirane izdatke"/>
        <filter val="Izvor: 42 Namjenske tekuće pomoći"/>
        <filter val="Izvor: 44 EU fondovi-pomoći"/>
        <filter val="Izvor: 49 Pomoći iz državnog proračuna za plaće te ostale rashode za zaposlene"/>
        <filter val="Izvor: 55 Donacije i ostali namjenski prihodi proračunskih korisnika"/>
        <filter val="K805602 ŠKOLSKA OPREMA"/>
        <filter val="Razdjel: 008 UPRAVNI ODJEL ZA OBRAZOVANJE, ŠPORT, SOCIJALNU SKRB I CIVILNO DRUŠTVO"/>
        <filter val="SVEUKUPNO"/>
        <filter val="T805404 REDOVNA DJELATNOST OSNOVNOG OBRAZOVANJA"/>
      </filters>
    </filterColumn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8</vt:i4>
      </vt:variant>
    </vt:vector>
  </HeadingPairs>
  <TitlesOfParts>
    <vt:vector size="8" baseType="lpstr">
      <vt:lpstr>SAŽETAK</vt:lpstr>
      <vt:lpstr> Račun prihoda i rashoda</vt:lpstr>
      <vt:lpstr>Prihodi i rashodi po izvorima</vt:lpstr>
      <vt:lpstr>Rashodi prema funkcijskoj kl</vt:lpstr>
      <vt:lpstr>Račun financiranja</vt:lpstr>
      <vt:lpstr>Račun financiranja po izvorima</vt:lpstr>
      <vt:lpstr>Posebni dio</vt:lpstr>
      <vt:lpstr>List4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Korisnik</cp:lastModifiedBy>
  <cp:lastPrinted>2023-09-27T09:02:08Z</cp:lastPrinted>
  <dcterms:created xsi:type="dcterms:W3CDTF">2022-08-12T12:51:27Z</dcterms:created>
  <dcterms:modified xsi:type="dcterms:W3CDTF">2025-05-12T07:59:55Z</dcterms:modified>
</cp:coreProperties>
</file>